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лица\Desktop\РАБОТА\Изменения в бюджет 2021 год Усть-Кумир\решение сессии\Решение сессии 2024\04.2024\"/>
    </mc:Choice>
  </mc:AlternateContent>
  <xr:revisionPtr revIDLastSave="0" documentId="13_ncr:1_{9F84C5A9-4CA0-435E-93B8-A460919B76A8}" xr6:coauthVersionLast="37" xr6:coauthVersionMax="37" xr10:uidLastSave="{00000000-0000-0000-0000-000000000000}"/>
  <bookViews>
    <workbookView xWindow="-120" yWindow="-120" windowWidth="23256" windowHeight="13140" tabRatio="728" activeTab="2" xr2:uid="{00000000-000D-0000-FFFF-FFFF00000000}"/>
  </bookViews>
  <sheets>
    <sheet name="1" sheetId="54" r:id="rId1"/>
    <sheet name="2" sheetId="18" r:id="rId2"/>
    <sheet name="3" sheetId="20" r:id="rId3"/>
    <sheet name="4" sheetId="23" r:id="rId4"/>
    <sheet name="5" sheetId="45" r:id="rId5"/>
    <sheet name="6" sheetId="51" r:id="rId6"/>
  </sheets>
  <definedNames>
    <definedName name="_Toc105952697" localSheetId="2">'3'!#REF!</definedName>
    <definedName name="_Toc105952698" localSheetId="2">'3'!#REF!</definedName>
    <definedName name="_xlnm.Print_Area" localSheetId="0">'1'!$A$1:$C$18</definedName>
    <definedName name="_xlnm.Print_Area" localSheetId="1">'2'!$A$1:$E$62</definedName>
    <definedName name="_xlnm.Print_Area" localSheetId="2">'3'!$A$1:$D$71</definedName>
    <definedName name="_xlnm.Print_Area" localSheetId="4">'5'!$A$1:$H$95</definedName>
    <definedName name="_xlnm.Print_Area" localSheetId="5">'6'!$A$1:$D$25</definedName>
    <definedName name="_xlnm.Print_Area">#REF!</definedName>
    <definedName name="п">#REF!</definedName>
  </definedNames>
  <calcPr calcId="179021"/>
</workbook>
</file>

<file path=xl/calcChain.xml><?xml version="1.0" encoding="utf-8"?>
<calcChain xmlns="http://schemas.openxmlformats.org/spreadsheetml/2006/main">
  <c r="D25" i="51" l="1"/>
  <c r="D71" i="20"/>
  <c r="C59" i="20"/>
  <c r="D59" i="20"/>
  <c r="D38" i="20"/>
  <c r="C38" i="20" s="1"/>
  <c r="C16" i="20"/>
  <c r="D16" i="20"/>
  <c r="G71" i="45"/>
  <c r="G82" i="45"/>
  <c r="H87" i="45"/>
  <c r="G87" i="45"/>
  <c r="G91" i="45"/>
  <c r="H91" i="45"/>
  <c r="G92" i="45"/>
  <c r="H92" i="45"/>
  <c r="G92" i="23"/>
  <c r="H91" i="23"/>
  <c r="G95" i="23"/>
  <c r="H94" i="23"/>
  <c r="G94" i="23" s="1"/>
  <c r="H82" i="23"/>
  <c r="G82" i="23" s="1"/>
  <c r="G73" i="23"/>
  <c r="H71" i="23"/>
  <c r="H70" i="23" s="1"/>
  <c r="H42" i="23"/>
  <c r="G42" i="23" s="1"/>
  <c r="H43" i="23"/>
  <c r="G43" i="23" s="1"/>
  <c r="G44" i="23"/>
  <c r="H34" i="23"/>
  <c r="G34" i="23" s="1"/>
  <c r="G31" i="23"/>
  <c r="H31" i="23"/>
  <c r="D49" i="20"/>
  <c r="C49" i="20" s="1"/>
  <c r="D49" i="18"/>
  <c r="D61" i="18" s="1"/>
  <c r="E62" i="18"/>
  <c r="E61" i="18"/>
  <c r="E58" i="18"/>
  <c r="D58" i="18"/>
  <c r="C13" i="54"/>
  <c r="C10" i="54"/>
  <c r="C8" i="54" s="1"/>
  <c r="C6" i="54" s="1"/>
  <c r="G71" i="23" l="1"/>
  <c r="G70" i="23" s="1"/>
  <c r="D23" i="51"/>
  <c r="G45" i="45"/>
  <c r="G44" i="45"/>
  <c r="G43" i="45"/>
  <c r="G25" i="45"/>
  <c r="H25" i="45"/>
  <c r="G93" i="45"/>
  <c r="G90" i="45"/>
  <c r="G89" i="45"/>
  <c r="H83" i="45"/>
  <c r="G83" i="45"/>
  <c r="G67" i="45"/>
  <c r="H67" i="45"/>
  <c r="G55" i="45"/>
  <c r="H55" i="45"/>
  <c r="G51" i="45"/>
  <c r="H51" i="45"/>
  <c r="H37" i="45"/>
  <c r="G37" i="45"/>
  <c r="H36" i="45"/>
  <c r="G36" i="45"/>
  <c r="H35" i="45"/>
  <c r="G35" i="45"/>
  <c r="H33" i="45"/>
  <c r="G33" i="45"/>
  <c r="G38" i="45"/>
  <c r="G31" i="45"/>
  <c r="G22" i="45"/>
  <c r="G21" i="45"/>
  <c r="G20" i="45"/>
  <c r="G19" i="45"/>
  <c r="G14" i="45"/>
  <c r="G13" i="45"/>
  <c r="G86" i="23"/>
  <c r="G85" i="23" s="1"/>
  <c r="G84" i="23" s="1"/>
  <c r="G83" i="23" s="1"/>
  <c r="G81" i="23"/>
  <c r="G33" i="23"/>
  <c r="G34" i="45" s="1"/>
  <c r="G88" i="45" l="1"/>
  <c r="H81" i="23"/>
  <c r="D18" i="20"/>
  <c r="D10" i="20"/>
  <c r="G29" i="23" l="1"/>
  <c r="G32" i="45"/>
  <c r="G30" i="45" s="1"/>
  <c r="D53" i="18"/>
  <c r="E8" i="18"/>
  <c r="D27" i="18"/>
  <c r="D25" i="18"/>
  <c r="D22" i="18"/>
  <c r="H92" i="23" l="1"/>
  <c r="E55" i="18" l="1"/>
  <c r="D55" i="18"/>
  <c r="E57" i="18"/>
  <c r="D57" i="18"/>
  <c r="E52" i="18"/>
  <c r="D52" i="18"/>
  <c r="G91" i="23" l="1"/>
  <c r="G42" i="45" l="1"/>
  <c r="H73" i="45"/>
  <c r="H72" i="45" s="1"/>
  <c r="G18" i="45"/>
  <c r="G17" i="45" s="1"/>
  <c r="G61" i="23"/>
  <c r="G60" i="23"/>
  <c r="G26" i="23" l="1"/>
  <c r="G25" i="23" s="1"/>
  <c r="C17" i="20"/>
  <c r="C23" i="51" s="1"/>
  <c r="E23" i="18"/>
  <c r="E21" i="18" s="1"/>
  <c r="C7" i="20" l="1"/>
  <c r="D29" i="18"/>
  <c r="E29" i="18"/>
  <c r="H61" i="45" l="1"/>
  <c r="H60" i="45" s="1"/>
  <c r="H28" i="45" l="1"/>
  <c r="D7" i="20"/>
  <c r="H72" i="23" l="1"/>
  <c r="H61" i="23"/>
  <c r="H60" i="23" s="1"/>
  <c r="D26" i="20"/>
  <c r="H68" i="23" l="1"/>
  <c r="H71" i="45" l="1"/>
  <c r="H70" i="45" s="1"/>
  <c r="E50" i="18" l="1"/>
  <c r="D30" i="18" l="1"/>
  <c r="D50" i="18" l="1"/>
  <c r="C22" i="51"/>
  <c r="D22" i="51" l="1"/>
  <c r="D10" i="18" l="1"/>
  <c r="E10" i="18"/>
  <c r="H82" i="45" l="1"/>
  <c r="G79" i="45"/>
  <c r="G70" i="45"/>
  <c r="G68" i="45" s="1"/>
  <c r="G66" i="45"/>
  <c r="G64" i="45" s="1"/>
  <c r="G59" i="45"/>
  <c r="G58" i="45"/>
  <c r="G54" i="45"/>
  <c r="G53" i="45" s="1"/>
  <c r="G50" i="45"/>
  <c r="G48" i="45" s="1"/>
  <c r="G47" i="45" s="1"/>
  <c r="G41" i="45"/>
  <c r="G29" i="45"/>
  <c r="G27" i="45"/>
  <c r="G26" i="45" s="1"/>
  <c r="G24" i="45"/>
  <c r="G23" i="45" s="1"/>
  <c r="G16" i="45"/>
  <c r="G15" i="45" s="1"/>
  <c r="G12" i="45"/>
  <c r="G11" i="45" s="1"/>
  <c r="G10" i="45" s="1"/>
  <c r="G9" i="45" s="1"/>
  <c r="G79" i="23"/>
  <c r="G68" i="23"/>
  <c r="G66" i="23"/>
  <c r="G64" i="23" s="1"/>
  <c r="G57" i="23"/>
  <c r="G56" i="23" s="1"/>
  <c r="G51" i="23" s="1"/>
  <c r="G54" i="23"/>
  <c r="G53" i="23" s="1"/>
  <c r="G49" i="23"/>
  <c r="G48" i="23" s="1"/>
  <c r="G47" i="23" s="1"/>
  <c r="G46" i="23" s="1"/>
  <c r="G45" i="23" s="1"/>
  <c r="G41" i="23"/>
  <c r="G40" i="23" s="1"/>
  <c r="G39" i="23" s="1"/>
  <c r="G38" i="23" s="1"/>
  <c r="G28" i="23"/>
  <c r="G23" i="23"/>
  <c r="G22" i="23" s="1"/>
  <c r="G17" i="23"/>
  <c r="G16" i="23" s="1"/>
  <c r="G15" i="23" s="1"/>
  <c r="G14" i="23" s="1"/>
  <c r="G11" i="23"/>
  <c r="G10" i="23" s="1"/>
  <c r="G9" i="23" s="1"/>
  <c r="G8" i="23" s="1"/>
  <c r="C57" i="20"/>
  <c r="C48" i="20"/>
  <c r="C35" i="20"/>
  <c r="C20" i="20"/>
  <c r="C26" i="20"/>
  <c r="D26" i="18"/>
  <c r="D23" i="18"/>
  <c r="D21" i="18" s="1"/>
  <c r="D19" i="18"/>
  <c r="D18" i="18" s="1"/>
  <c r="D9" i="18"/>
  <c r="A59" i="45"/>
  <c r="H59" i="45"/>
  <c r="H58" i="45"/>
  <c r="H38" i="45"/>
  <c r="H32" i="45"/>
  <c r="A31" i="45"/>
  <c r="H24" i="45"/>
  <c r="H23" i="45" s="1"/>
  <c r="H93" i="45"/>
  <c r="H22" i="45"/>
  <c r="H21" i="45"/>
  <c r="H57" i="23"/>
  <c r="H33" i="23"/>
  <c r="H23" i="23"/>
  <c r="H22" i="23" s="1"/>
  <c r="G77" i="45" l="1"/>
  <c r="G75" i="45" s="1"/>
  <c r="G74" i="45" s="1"/>
  <c r="H29" i="23"/>
  <c r="H34" i="45"/>
  <c r="C21" i="51"/>
  <c r="C20" i="51"/>
  <c r="G8" i="45"/>
  <c r="C71" i="20"/>
  <c r="G85" i="45"/>
  <c r="G84" i="45" s="1"/>
  <c r="G7" i="23"/>
  <c r="D8" i="18"/>
  <c r="D7" i="18" s="1"/>
  <c r="H57" i="45"/>
  <c r="G57" i="45"/>
  <c r="G56" i="45" s="1"/>
  <c r="G52" i="45" s="1"/>
  <c r="G81" i="45"/>
  <c r="G78" i="45" s="1"/>
  <c r="G63" i="45"/>
  <c r="G69" i="45"/>
  <c r="G65" i="45"/>
  <c r="G49" i="45"/>
  <c r="G46" i="45"/>
  <c r="G40" i="45"/>
  <c r="G39" i="45"/>
  <c r="G89" i="23"/>
  <c r="G88" i="23" s="1"/>
  <c r="G90" i="23"/>
  <c r="G78" i="23"/>
  <c r="G77" i="23" s="1"/>
  <c r="G75" i="23" s="1"/>
  <c r="G74" i="23" s="1"/>
  <c r="G69" i="23"/>
  <c r="G63" i="23"/>
  <c r="G65" i="23"/>
  <c r="G52" i="23"/>
  <c r="H90" i="45"/>
  <c r="H45" i="45"/>
  <c r="H44" i="45"/>
  <c r="H43" i="45"/>
  <c r="H14" i="45"/>
  <c r="H13" i="45"/>
  <c r="H20" i="45"/>
  <c r="H19" i="45"/>
  <c r="C18" i="51" l="1"/>
  <c r="C25" i="51" s="1"/>
  <c r="G76" i="45"/>
  <c r="G76" i="23"/>
  <c r="G99" i="23"/>
  <c r="G95" i="45"/>
  <c r="H89" i="45"/>
  <c r="H88" i="45" s="1"/>
  <c r="H90" i="23"/>
  <c r="H49" i="23"/>
  <c r="H48" i="23" s="1"/>
  <c r="H47" i="23" s="1"/>
  <c r="H46" i="23" s="1"/>
  <c r="H45" i="23" s="1"/>
  <c r="H31" i="45"/>
  <c r="B97" i="23"/>
  <c r="B96" i="23"/>
  <c r="H17" i="23"/>
  <c r="H16" i="23" s="1"/>
  <c r="H56" i="45"/>
  <c r="H52" i="45" s="1"/>
  <c r="H56" i="23"/>
  <c r="H51" i="23" s="1"/>
  <c r="H30" i="45" l="1"/>
  <c r="H29" i="45" s="1"/>
  <c r="A30" i="45"/>
  <c r="H28" i="23"/>
  <c r="H15" i="23"/>
  <c r="H14" i="23" s="1"/>
  <c r="H85" i="45"/>
  <c r="H84" i="45" s="1"/>
  <c r="H81" i="45"/>
  <c r="H79" i="45"/>
  <c r="H66" i="45"/>
  <c r="H54" i="45"/>
  <c r="H53" i="45" s="1"/>
  <c r="H50" i="45"/>
  <c r="H42" i="45"/>
  <c r="H41" i="45" s="1"/>
  <c r="H27" i="45"/>
  <c r="H26" i="45" s="1"/>
  <c r="H18" i="45"/>
  <c r="H17" i="45" s="1"/>
  <c r="H12" i="45"/>
  <c r="H11" i="45" s="1"/>
  <c r="H10" i="45" s="1"/>
  <c r="H9" i="45" s="1"/>
  <c r="H78" i="45" l="1"/>
  <c r="H77" i="45" s="1"/>
  <c r="H75" i="45" s="1"/>
  <c r="H74" i="45" s="1"/>
  <c r="H68" i="45"/>
  <c r="H69" i="45"/>
  <c r="H64" i="45"/>
  <c r="H65" i="45"/>
  <c r="H46" i="45"/>
  <c r="H48" i="45"/>
  <c r="H47" i="45" s="1"/>
  <c r="H49" i="45"/>
  <c r="H76" i="45"/>
  <c r="H16" i="45"/>
  <c r="H15" i="45" s="1"/>
  <c r="H8" i="45" s="1"/>
  <c r="H40" i="45"/>
  <c r="H39" i="45"/>
  <c r="H63" i="45" l="1"/>
  <c r="H95" i="45" s="1"/>
  <c r="H11" i="23" l="1"/>
  <c r="D57" i="20" l="1"/>
  <c r="D17" i="20" l="1"/>
  <c r="D48" i="20" l="1"/>
  <c r="D21" i="51" s="1"/>
  <c r="D35" i="20"/>
  <c r="D20" i="51" s="1"/>
  <c r="D18" i="51" l="1"/>
  <c r="H89" i="23"/>
  <c r="H88" i="23" s="1"/>
  <c r="H10" i="23"/>
  <c r="H9" i="23" s="1"/>
  <c r="H8" i="23" s="1"/>
  <c r="H26" i="23"/>
  <c r="H25" i="23" s="1"/>
  <c r="H54" i="23"/>
  <c r="H79" i="23"/>
  <c r="H78" i="23" s="1"/>
  <c r="H77" i="23" s="1"/>
  <c r="H76" i="23" s="1"/>
  <c r="E19" i="18"/>
  <c r="E18" i="18" s="1"/>
  <c r="H85" i="23"/>
  <c r="H84" i="23" s="1"/>
  <c r="H83" i="23" s="1"/>
  <c r="D52" i="20" s="1"/>
  <c r="D51" i="20" s="1"/>
  <c r="H41" i="23"/>
  <c r="H40" i="23" s="1"/>
  <c r="H39" i="23" s="1"/>
  <c r="H38" i="23" s="1"/>
  <c r="E9" i="18"/>
  <c r="D20" i="20"/>
  <c r="H66" i="23"/>
  <c r="E30" i="18"/>
  <c r="E37" i="18"/>
  <c r="E26" i="18"/>
  <c r="E28" i="18"/>
  <c r="E49" i="18"/>
  <c r="E12" i="18"/>
  <c r="H7" i="23" l="1"/>
  <c r="E7" i="18"/>
  <c r="H69" i="23"/>
  <c r="H52" i="23"/>
  <c r="D31" i="20" s="1"/>
  <c r="H53" i="23"/>
  <c r="H64" i="23"/>
  <c r="H65" i="23"/>
  <c r="H75" i="23"/>
  <c r="H74" i="23" s="1"/>
  <c r="H63" i="23" l="1"/>
  <c r="H99" i="23" s="1"/>
</calcChain>
</file>

<file path=xl/sharedStrings.xml><?xml version="1.0" encoding="utf-8"?>
<sst xmlns="http://schemas.openxmlformats.org/spreadsheetml/2006/main" count="1144" uniqueCount="452">
  <si>
    <t>99 0 00 0Ш200</t>
  </si>
  <si>
    <t>808</t>
  </si>
  <si>
    <t>Доходы, получаемые  в  виде  арендной  платы,   а также средства  от  продажи  права  на заключение договоров  аренды   за   земли,   находящиеся   в  собственности     поселений     (за   исключением земельных   участков   муниципальных   автономных учре</t>
  </si>
  <si>
    <t>01 1 03 00190</t>
  </si>
  <si>
    <t>99 0 0051100</t>
  </si>
  <si>
    <t>99 0 0051180</t>
  </si>
  <si>
    <t>01 1 04 00190</t>
  </si>
  <si>
    <t>01 1 02 00190</t>
  </si>
  <si>
    <t>01 1 03 00100</t>
  </si>
  <si>
    <t>01 1 04 00000</t>
  </si>
  <si>
    <t>01 1 02 00000</t>
  </si>
  <si>
    <t>Доходы от перечисления части прибыли,  остающейся после уплаты налогов и иных обязательных платежей муниципальных  унитарных  предприятий,  созданных  поселениями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</si>
  <si>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 учреждений,  а также имущества   муниципальных унитарных предприятий, в том числе казенных)</t>
  </si>
  <si>
    <t>Доходы от продажи квартир, находящихся в собственности поселений</t>
  </si>
  <si>
    <t>1 14 02030 10 0000 410</t>
  </si>
  <si>
    <t>Доходы от реализации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</t>
  </si>
  <si>
    <t>1 14 02030 10 0000 440</t>
  </si>
  <si>
    <t xml:space="preserve">Доходы от реализации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материальных запасов по </t>
  </si>
  <si>
    <t>1 14 06014 10 0000 430</t>
  </si>
  <si>
    <t xml:space="preserve">1 14 06026 10 0000 430  </t>
  </si>
  <si>
    <t>Доходы от продажи  земельных  участков, находящихся в  собственности  поселений (за  исключением земельных участков муниципальных автономных учреждений)</t>
  </si>
  <si>
    <t>Платежи, взимаемые организациями поселений за выполнение определенных функций</t>
  </si>
  <si>
    <t xml:space="preserve">Прочие неналоговые доходы бюджетов поселений </t>
  </si>
  <si>
    <t xml:space="preserve">Собственные доходы без учета безвозмездных  поступлений </t>
  </si>
  <si>
    <t xml:space="preserve">1 14 06013 10 0000 430  </t>
  </si>
  <si>
    <t xml:space="preserve">Доходы от продажи  земельных  участков,  государственная  собственность на которые не разграничена и которые расположены в границах поселений </t>
  </si>
  <si>
    <t>02</t>
  </si>
  <si>
    <t>01</t>
  </si>
  <si>
    <t>1.</t>
  </si>
  <si>
    <t>1.1.</t>
  </si>
  <si>
    <t>Общегосударственные вопросы</t>
  </si>
  <si>
    <t>Закупка товаров, работ, услуг в сфере информационно-коммуникационных технологий</t>
  </si>
  <si>
    <t>Резервный фонд сельского поселения</t>
  </si>
  <si>
    <t>2.</t>
  </si>
  <si>
    <t>2.1.</t>
  </si>
  <si>
    <t>Осуществление переданных органом местного самоуправления полномочий  по осуществлению первичного воинского учета на территориях, где отсутствуют военные комиссариаты</t>
  </si>
  <si>
    <t>3.</t>
  </si>
  <si>
    <t>3.1.</t>
  </si>
  <si>
    <t>4.</t>
  </si>
  <si>
    <t>4.1.</t>
  </si>
  <si>
    <t>5.</t>
  </si>
  <si>
    <t>5.1.</t>
  </si>
  <si>
    <t>6.</t>
  </si>
  <si>
    <t>Физическая культура и спорт</t>
  </si>
  <si>
    <t>6.1.</t>
  </si>
  <si>
    <t>Условно утверждаемые расходы</t>
  </si>
  <si>
    <t>99 0 9999</t>
  </si>
  <si>
    <t>999</t>
  </si>
  <si>
    <t>7.</t>
  </si>
  <si>
    <t>7.1.</t>
  </si>
  <si>
    <t>Фонд оплаты труда государственных (муниципальных) органов</t>
  </si>
  <si>
    <t>Взносы по обязательному социальному страхованию на выплату денежного содержания и инные выплаты работникам  государственных (муниципальных) органов</t>
  </si>
  <si>
    <t>129</t>
  </si>
  <si>
    <t>01 1 01 00100</t>
  </si>
  <si>
    <t>01 1 01 00190</t>
  </si>
  <si>
    <t>01 2 01 01100</t>
  </si>
  <si>
    <t>01 2 01 01190</t>
  </si>
  <si>
    <t>Основные мероприятия "Развития и сохранения культуры Усть-Канского района"</t>
  </si>
  <si>
    <t>01 2 02 01000</t>
  </si>
  <si>
    <t>01 2 02 01100</t>
  </si>
  <si>
    <t>01 2 02 01190</t>
  </si>
  <si>
    <t>01 2 02 01110</t>
  </si>
  <si>
    <t xml:space="preserve">Доплаты к пенсиям муниципальных служащих </t>
  </si>
  <si>
    <t>121</t>
  </si>
  <si>
    <t>04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</si>
  <si>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</si>
  <si>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</si>
  <si>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</si>
  <si>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организаций и земельного налога</t>
  </si>
  <si>
    <t>851</t>
  </si>
  <si>
    <t>11</t>
  </si>
  <si>
    <t>Резервные средства</t>
  </si>
  <si>
    <t>870</t>
  </si>
  <si>
    <t>1.2.</t>
  </si>
  <si>
    <t>Национальная оборона</t>
  </si>
  <si>
    <t>03</t>
  </si>
  <si>
    <t>1.3.</t>
  </si>
  <si>
    <t>Национальная экономика</t>
  </si>
  <si>
    <t>09</t>
  </si>
  <si>
    <t>Жилищно-коммунальное хозяйство</t>
  </si>
  <si>
    <t>05</t>
  </si>
  <si>
    <t>08</t>
  </si>
  <si>
    <t>99</t>
  </si>
  <si>
    <t>Сумма</t>
  </si>
  <si>
    <t xml:space="preserve">Сумма </t>
  </si>
  <si>
    <t>Наименование доходов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</si>
  <si>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</si>
  <si>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</si>
  <si>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</si>
  <si>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</si>
  <si>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</si>
  <si>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</si>
  <si>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</si>
  <si>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</si>
  <si>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</si>
  <si>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</si>
  <si>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</si>
  <si>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1 08 00000 00 0000 000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</si>
  <si>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</si>
  <si>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</si>
  <si>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</si>
  <si>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</si>
  <si>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</si>
  <si>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</si>
  <si>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</si>
  <si>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</si>
  <si>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</si>
  <si>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</si>
  <si>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</si>
  <si>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</si>
  <si>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 xml:space="preserve"> 2 02 00000 00 0000 000</t>
  </si>
  <si>
    <t>Непрограммные направления деятельности администрации Талицкого сельского поселения</t>
  </si>
  <si>
    <t>Высшее должностное лицоТалицкого сельского поселения</t>
  </si>
  <si>
    <t>Материально-техническое обеспечение администрации Талицкого сельского поселения</t>
  </si>
  <si>
    <t>Организация мероприятий по защите населения и территории МО Талицкого сельского поселения "Комплексное развитие территории сельского поселения ( в т.ч. МКУ ГО ЧС и ЕДДС),</t>
  </si>
  <si>
    <t xml:space="preserve"> "Развитие и модернизация инженерной инфраструктуры для защиты населения от наводнений МО Талицкого сельского поселения </t>
  </si>
  <si>
    <t>Межбюджетные трансферты передаваемые бюджету муниципального района на финансовое обеспечение полномочий в рамках подпрограммы «Развитие социально-культурной сферы» муниципальной программы Талицкого сельского поселения  «Комплексное развитие территории сельского поселения»</t>
  </si>
  <si>
    <t>Муниципальная программа Талицкого сельского поселения «Комплексное развитие территории сельского поселения»</t>
  </si>
  <si>
    <t>Безвозмездные поступления от других бюджетов бюджетной системы Российской Федерации</t>
  </si>
  <si>
    <t>Всего доходов</t>
  </si>
  <si>
    <t>ВСЕГО РАСХОДОВ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</si>
  <si>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</si>
  <si>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</si>
  <si>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</si>
  <si>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</si>
  <si>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</si>
  <si>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Периодическая печать и издательства</t>
  </si>
  <si>
    <t>Культура</t>
  </si>
  <si>
    <t>Другие вопросы в области образования</t>
  </si>
  <si>
    <t>Молодежная политика и оздоровление детей</t>
  </si>
  <si>
    <t>Профессиональная подготовка, переподготовка и повышение квалификации</t>
  </si>
  <si>
    <t>Общее образование</t>
  </si>
  <si>
    <t>Дошкольное образование</t>
  </si>
  <si>
    <t>ОБРАЗОВАНИЕ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</si>
  <si>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</si>
  <si>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</si>
  <si>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</si>
  <si>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Предоставление культурно-досуговых услуг в рамках подпрограммы «Развитие социально-культурной сферы» муниципальной программы Талицкого сельского поселения  «Комплексное развитие территории сельского поселения»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</si>
  <si>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</si>
  <si>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</si>
  <si>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</si>
  <si>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Водное хозяйство</t>
  </si>
  <si>
    <t>Сельское хозяйство и рыболовство</t>
  </si>
  <si>
    <t>НАЦИОНАЛЬНАЯ ЭКОНОМИКА</t>
  </si>
  <si>
    <t>Обеспечение пожарной безопасности</t>
  </si>
  <si>
    <t>Органы внутренних дел</t>
  </si>
  <si>
    <t>НАЦИОНАЛЬНАЯ БЕЗОПАСНОСТЬ И ПРАВООХРАНИТЕЛЬНАЯ ДЕЯТЕЛЬНОСТЬ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</si>
  <si>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</si>
  <si>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</si>
  <si>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</si>
  <si>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</si>
  <si>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</si>
  <si>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</si>
  <si>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</si>
  <si>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06</t>
  </si>
  <si>
    <t>5.2.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</si>
  <si>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</si>
  <si>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</si>
  <si>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</si>
  <si>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 показателя</t>
  </si>
  <si>
    <t>тыс. руб.</t>
  </si>
  <si>
    <t>№ п/п</t>
  </si>
  <si>
    <t>Наименование показателей</t>
  </si>
  <si>
    <t>3</t>
  </si>
  <si>
    <t>4</t>
  </si>
  <si>
    <t>5</t>
  </si>
  <si>
    <t>6</t>
  </si>
  <si>
    <t>0100</t>
  </si>
  <si>
    <t>0103</t>
  </si>
  <si>
    <t>0104</t>
  </si>
  <si>
    <t>0106</t>
  </si>
  <si>
    <t>0107</t>
  </si>
  <si>
    <t>0111</t>
  </si>
  <si>
    <t>0113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</si>
  <si>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</si>
  <si>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</si>
  <si>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</si>
  <si>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</si>
  <si>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</si>
  <si>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0300</t>
  </si>
  <si>
    <t>0302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</si>
  <si>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</si>
  <si>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</si>
  <si>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</si>
  <si>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</si>
  <si>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0405</t>
  </si>
  <si>
    <t>0406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</si>
  <si>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</si>
  <si>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</si>
  <si>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</si>
  <si>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</si>
  <si>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</si>
  <si>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</si>
  <si>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</si>
  <si>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</si>
  <si>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</si>
  <si>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</si>
  <si>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</si>
  <si>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</si>
  <si>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0412</t>
  </si>
  <si>
    <t>0500</t>
  </si>
  <si>
    <t>0501</t>
  </si>
  <si>
    <t>0502</t>
  </si>
  <si>
    <t>0503</t>
  </si>
  <si>
    <t>0505</t>
  </si>
  <si>
    <t>ОХРАНА ОКРУЖАЮЩЕЙ СРЕДЫ</t>
  </si>
  <si>
    <t>0600</t>
  </si>
  <si>
    <t>Другие вопросы в области охраны окружающей среды</t>
  </si>
  <si>
    <t>0605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</si>
  <si>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</si>
  <si>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</si>
  <si>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</si>
  <si>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</si>
  <si>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</si>
  <si>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</si>
  <si>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</si>
  <si>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</si>
  <si>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</si>
  <si>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</si>
  <si>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</si>
  <si>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1002</t>
  </si>
  <si>
    <t>1003</t>
  </si>
  <si>
    <t>1004</t>
  </si>
  <si>
    <t>1006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</si>
  <si>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</si>
  <si>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</si>
  <si>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</si>
  <si>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</si>
  <si>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</si>
  <si>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</si>
  <si>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</si>
  <si>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</si>
  <si>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</si>
  <si>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</si>
  <si>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1202</t>
  </si>
  <si>
    <t>ОБСЛУЖИВАНИЕ ГОСУДАРСТВЕННОГО И МУНИЦИПАЛЬНОГО ДОЛГА</t>
  </si>
  <si>
    <t>1300</t>
  </si>
  <si>
    <t>1301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</si>
  <si>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</si>
  <si>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</si>
  <si>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</si>
  <si>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200</t>
  </si>
  <si>
    <t>Расходы на выплаты по оплате труда работников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</si>
  <si>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</si>
  <si>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01 2 00 01000</t>
  </si>
  <si>
    <t>500</t>
  </si>
  <si>
    <t>99 0 00 0С000</t>
  </si>
  <si>
    <t>300</t>
  </si>
  <si>
    <t>Иные дотации</t>
  </si>
  <si>
    <t>1402</t>
  </si>
  <si>
    <t>0102</t>
  </si>
  <si>
    <t>Органы по контролю за оборотом наркотических средств и психотропных веществ</t>
  </si>
  <si>
    <t>0308</t>
  </si>
  <si>
    <t>Администрация Талицкого сельского поселения</t>
  </si>
  <si>
    <t>805</t>
  </si>
  <si>
    <t>КУЛЬТУРА, КИНЕМАТОГРАФИЯ</t>
  </si>
  <si>
    <t>Другие вопросы в области культуры, кинематографии</t>
  </si>
  <si>
    <t>Пенсии, пособия, выплачиваемые организациями сектора государственного управления</t>
  </si>
  <si>
    <t>Телевидение и радиовещание</t>
  </si>
  <si>
    <t>1201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</si>
  <si>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</si>
  <si>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</si>
  <si>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(тыс. рублей)</t>
  </si>
  <si>
    <t>1 06 06000 00 0000 110</t>
  </si>
  <si>
    <t>1 03 02000 01 0000 110</t>
  </si>
  <si>
    <t>Иные межбюджетные трансферты</t>
  </si>
  <si>
    <t>Раздел, подраздел</t>
  </si>
  <si>
    <t>Главный распорядитель бюджетных средств</t>
  </si>
  <si>
    <t>Раздел</t>
  </si>
  <si>
    <t>Подраздел</t>
  </si>
  <si>
    <t>Целевая статья</t>
  </si>
  <si>
    <t>Вид расходов</t>
  </si>
  <si>
    <t>Культура, кинемотография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</si>
  <si>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</si>
  <si>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</si>
  <si>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1 11 03050 10 0000 120</t>
  </si>
  <si>
    <t>Проценты, полученные от предоставления бюджетных кредитов внутри страны за счет средств бюджетов поселений</t>
  </si>
  <si>
    <t>1 11 05035 10 0000 120</t>
  </si>
  <si>
    <t>1 11 07015 10 0000 120</t>
  </si>
  <si>
    <t>1 11 09045 10 0000 120</t>
  </si>
  <si>
    <t>1 14 01050 10 0000 410</t>
  </si>
  <si>
    <t>100</t>
  </si>
  <si>
    <t>01 2 00 01М01</t>
  </si>
  <si>
    <t>1 14 03050 10 0000 410</t>
  </si>
  <si>
    <t>Средства  от распоряжения и реализации конфискованного и иного имущества, обращенного в доходы поселений (в части реализации основных средств по указанному имуществу)</t>
  </si>
  <si>
    <t>1 15 02050 10 0000 140</t>
  </si>
  <si>
    <t>к решению «О бюджете</t>
  </si>
  <si>
    <t xml:space="preserve">Распределение бюджетных ассигнований на реализацию </t>
  </si>
  <si>
    <t>Наименование программы</t>
  </si>
  <si>
    <t>1 17 05050 10 0000 180</t>
  </si>
  <si>
    <t>1 11 05013 10 0000 120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</si>
  <si>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</si>
  <si>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Код главы администратора</t>
  </si>
  <si>
    <t>НАЛОГОВЫЕ  ДОХОДЫ</t>
  </si>
  <si>
    <t>1 01 00000 00 0000 000</t>
  </si>
  <si>
    <t xml:space="preserve">Налоги на прибыль, доходы </t>
  </si>
  <si>
    <t>1 03 00000 00 0000 000</t>
  </si>
  <si>
    <t>Налоги на товары(работы,услуги)реализуемые на территории Российской Федерации</t>
  </si>
  <si>
    <t>000.</t>
  </si>
  <si>
    <t>103 02230 01 0000 110</t>
  </si>
  <si>
    <t>Социальная политика</t>
  </si>
  <si>
    <t>1 01 02010 01 0000 110</t>
  </si>
  <si>
    <t>99 0 00 0С190</t>
  </si>
  <si>
    <t>Пенсионное обеспечение</t>
  </si>
  <si>
    <t>Иные пенсии, социальные доплаты к пенсиям</t>
  </si>
  <si>
    <t>10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</si>
  <si>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бюджеты»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</si>
  <si>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</si>
  <si>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бюджеты»;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</si>
  <si>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</si>
  <si>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бюджеты»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</si>
  <si>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</si>
  <si>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бюджеты».</t>
  </si>
  <si>
    <t>1 05 03010 01 0000 110</t>
  </si>
  <si>
    <t>1 06 01030 10 0000 110</t>
  </si>
  <si>
    <t>Земельный налог</t>
  </si>
  <si>
    <t>000</t>
  </si>
  <si>
    <t>803</t>
  </si>
  <si>
    <t>Доходы,  получаемые  в  виде  арендной  платы  за земельные участки, государственная  собственность на которые не разграничена и которые  расположены в границах поселений, а также средства от продажи права на заключение  договоров  аренды  указанных земел</t>
  </si>
  <si>
    <t>1 11 05025 10 0000 120</t>
  </si>
  <si>
    <t>540</t>
  </si>
  <si>
    <t>2 02 35118 10 0000 150</t>
  </si>
  <si>
    <t>2 02 49999 10 0000 150</t>
  </si>
  <si>
    <t>Прочие межбюджетные трансферты, передаваемые бюджетам сельских поселений</t>
  </si>
  <si>
    <t>01 1 05 00Д00</t>
  </si>
  <si>
    <t>99 0 00 05000</t>
  </si>
  <si>
    <t>99 0 00 05100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</si>
  <si>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</si>
  <si>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</si>
  <si>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 0 Я0 10100</t>
  </si>
  <si>
    <t>01 0 Я0 10110</t>
  </si>
  <si>
    <t>1.4.</t>
  </si>
  <si>
    <t>01 0 Я0 S8500</t>
  </si>
  <si>
    <t>01 2 02 S8500</t>
  </si>
  <si>
    <t>2 02 16001 10 0000 150</t>
  </si>
  <si>
    <t xml:space="preserve">Сумма  </t>
  </si>
  <si>
    <t>13</t>
  </si>
  <si>
    <t>(тыс.руб)</t>
  </si>
  <si>
    <t>Развитие экономического и налогового потенциала</t>
  </si>
  <si>
    <t>Устойчивое развитие систем жизнеобеспечения</t>
  </si>
  <si>
    <t>Развитие социально-культурной сферы</t>
  </si>
  <si>
    <t>Код</t>
  </si>
  <si>
    <t>4.2.</t>
  </si>
  <si>
    <t>Дорожное хозяйство(дорожные фонды)</t>
  </si>
  <si>
    <t>Развитие транспортной инфракструктуры МО "Усть-Канский район (аймака)"</t>
  </si>
  <si>
    <t>Обеспечивающая подпрограмма "Повышение эффективности управления в администрации Талицкого сельского поселения"</t>
  </si>
  <si>
    <t>Защита населения и территории от последствий чрезвычайных ситуаций природного и техногенного характера,пожарная безопасность</t>
  </si>
  <si>
    <t>Защита населения и территории от чрезвычайных ситуаций природного и техногенного характера,пожарная безопасность</t>
  </si>
  <si>
    <t>240</t>
  </si>
  <si>
    <t>Подпрограмма "Устойчивое развитие систем жизнеобеспечения</t>
  </si>
  <si>
    <t>Основные мероприятия "Защита населения и территории от чрезвычайных ситуаций природного и техногенного характера, пожарная безопасность"</t>
  </si>
  <si>
    <t>01 1 03 00000</t>
  </si>
  <si>
    <t xml:space="preserve">Основное мероприятие "Развитие и модернизация инженерной инфраструктуры для защиты населения от наводнений МО Талицкого сельского поселения </t>
  </si>
  <si>
    <t>Основное мероприятие  "Развитие и модернизация инфраструктуры по хранению и переработки ТБО и ЖБО МО Талицкого сельского поселения "</t>
  </si>
  <si>
    <t>Основное мероприятие"Повышение уровня благоустройства территории в рамках подпрограммы "Устойчивое развитие систем жизнеобеспечения" муниципальной программы Талицкого сельского поселения "Комплексное развитие территории сельского поселения</t>
  </si>
  <si>
    <t>Основное мероприятие"Повышение уровня благоустройства территории в рамках подпрограммы "Устойчивое развитие систем жизнеобеспечения" муниципальной программы Талицкого сельского поселения "Комплексное развитие территории сельского поселения"</t>
  </si>
  <si>
    <t>Подпрограмма "Развитие социально-культурной сферы"</t>
  </si>
  <si>
    <t>Осное мероприятие "Развитие культуры и молодежной политики в рамках подпрограммы "Развитие социально-культурной сферы" муниципальной программы "Комплексное развитие территории Талицкого сельского поселения"</t>
  </si>
  <si>
    <t>Основное мероприятие"Развитие физической культуры и спорта в рамках подпрограммы "Развитие социально-культурной сферы" муниципальной программы Талицкого сельского поселения "Комплексное развитие территории сельского поселения"</t>
  </si>
  <si>
    <t>01 2 02 00000</t>
  </si>
  <si>
    <t>Основное мероприятие "Защита населения и территории от чрезвычайных ситуаций природного и техногенного характера,пожарная безопасность"</t>
  </si>
  <si>
    <t>Основное мероприятие "Развитие культуры и молодежной политики в рамках подпрограммы "Развитие социально-культурной сферы" муниципальной программы "Комплексное развитие территории Талицкого сельского поселения"</t>
  </si>
  <si>
    <t>01 1 01 00000</t>
  </si>
  <si>
    <t>2 02 30024 10 00000 150</t>
  </si>
  <si>
    <t>Субвенции бюджетам сельских поселений на выполнение передаваемых полномочий субъектов Российской Федерации</t>
  </si>
  <si>
    <t>99 0 00 05К00</t>
  </si>
  <si>
    <t>1.5.</t>
  </si>
  <si>
    <t>99 0 00 05190</t>
  </si>
  <si>
    <t>850</t>
  </si>
  <si>
    <t>852</t>
  </si>
  <si>
    <t>853</t>
  </si>
  <si>
    <t>Уплата иных платежей</t>
  </si>
  <si>
    <t>Уплата прочихналогов, сборов и иных платежей</t>
  </si>
  <si>
    <t>Уплата налогов сборов и иных платежей</t>
  </si>
  <si>
    <t>Закупка энергетических ресурсов</t>
  </si>
  <si>
    <t>247</t>
  </si>
  <si>
    <t>99 0 00 45300</t>
  </si>
  <si>
    <t>Изменения (+/-)</t>
  </si>
  <si>
    <t>Изменения        (+/-)</t>
  </si>
  <si>
    <t>0</t>
  </si>
  <si>
    <t>0,0</t>
  </si>
  <si>
    <t>7</t>
  </si>
  <si>
    <t>Дотации бюджетам сельских поселений на  выравнивание бюджетной обеспеченности из бюджетов муниципальных районов</t>
  </si>
  <si>
    <t>99 0 00 S9600</t>
  </si>
  <si>
    <t>Итого</t>
  </si>
  <si>
    <t>Непрограммные расходы</t>
  </si>
  <si>
    <t>Субсидии бюджетам сельских поселений на софинансирование расходных обязательств субъектов Российской Федерации,связанных с реализацией федеральной целевой программы "Увековечение памяти погибших при защите Отечества на 2019-2024 годы"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</si>
  <si>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</si>
  <si>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01 1 01 L2992</t>
  </si>
  <si>
    <t>Объем поступлений доходов в бюджет муниципального образования Талицкое сельское поселение в 2024 году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</si>
  <si>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</si>
  <si>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</si>
  <si>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Государственная пошлина 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</si>
  <si>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</si>
  <si>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Распределение
бюджетных ассигнований по разделам, подразделам классификации расходов бюджета муниципального образования Талицкое сельское поселение  на 2024 год</t>
  </si>
  <si>
    <t>Распределение бюджетных ассигнований по разделам, подразделам, целевым статьям (муниципальным) программам и непрограммным направлениям деятельности), группам (группам и подгруппам) видов расходов классификации расходов бюджета муниципального образования  Талицкое сельское поселение  на 2024 год</t>
  </si>
  <si>
    <t>4.3.</t>
  </si>
  <si>
    <t>12</t>
  </si>
  <si>
    <t>99 0 00 01Ф00</t>
  </si>
  <si>
    <t>Софинансирование расходных обязательств субъектов Российской Федерации,связанных с реализацией федеральной целевой программы "Увековечение памяти погибших при защите Отечества на 2019-2024 годы"</t>
  </si>
  <si>
    <t>01 01 L0000</t>
  </si>
  <si>
    <t>Взносы по обязательному социальному страхованию на выплату денежного содержания и иные выплаты работникам  государственных (муниципальных) органов</t>
  </si>
  <si>
    <t>01 1 01 L000</t>
  </si>
  <si>
    <t>НЕНАЛОГОВЫЕ ДОХОДЫ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</si>
  <si>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</si>
  <si>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муниципальных программ на 2024 год</t>
  </si>
  <si>
    <t>Изменения    (+/-)</t>
  </si>
  <si>
    <t>2.1</t>
  </si>
  <si>
    <t>2 020 30000 00 00000 150</t>
  </si>
  <si>
    <t>Субвенции бюджетам бюджетной сиситемы Российской Федерации</t>
  </si>
  <si>
    <t>2 02 40000 00 0000 150</t>
  </si>
  <si>
    <t>2 02 25299 10 0000 150</t>
  </si>
  <si>
    <t>2 02 20000 00 0000 150</t>
  </si>
  <si>
    <t>Субсидии бюджетам бюджетной системы Российской Федерации (межбюджетные субсидии)</t>
  </si>
  <si>
    <t>Уплата прочих налогов, сборов и иных платежей</t>
  </si>
  <si>
    <t>Код бюджетной классификации</t>
  </si>
  <si>
    <t>Источники внутреннего финансирования  дефицита бюджета:</t>
  </si>
  <si>
    <t>в том числе:</t>
  </si>
  <si>
    <t xml:space="preserve">Приложение 1
к решению «О бюджете 
муниципального образования Талицкое сельское поселение
на 2024 год и на плановый период 2025 и 2026 годов»
</t>
  </si>
  <si>
    <t xml:space="preserve">Приложение 3
к решению «О бюджете 
муниципального образования Талицкое сельское поселение 
 на 2024 год и на плановый период 2025 и 2026 годов» </t>
  </si>
  <si>
    <t>Приложение  5
к решению «О бюджете 
муниципального образования Талицкое сельское поселение  на 2024 год и на плановый период 2025 и 2025 годов»</t>
  </si>
  <si>
    <t>Приложение 7
к решению «О бюджете 
муниципального образования Талицкое сельское поселение
на 2024 год и на плановый 
период 2025 и 2026 годов»</t>
  </si>
  <si>
    <t>Приложение 11</t>
  </si>
  <si>
    <t>Ведомственная структура расходов бюджета муниципального образования "Талицкое сельское поселение"                                          на 2024 год</t>
  </si>
  <si>
    <t>Взносы по обязательному социальному страхованию на выплаты денежного содержания и иные выплаты работникам  государственных (муниципальных) органов</t>
  </si>
  <si>
    <t xml:space="preserve">Прочая закупка товаров, работ и услуг </t>
  </si>
  <si>
    <t>Прочая закупка товаров, работ и услуг</t>
  </si>
  <si>
    <t>Наименование  показателя</t>
  </si>
  <si>
    <t>Дефицит бюджета (профицит)</t>
  </si>
  <si>
    <t>Дефицит бюджета с учетом снижения остатков средст бюджета на счете</t>
  </si>
  <si>
    <t>000 01 00 00 00 00 0000 000</t>
  </si>
  <si>
    <t>Изменение остатков стредств на счетах по учету средств бюджета</t>
  </si>
  <si>
    <t>000 01 05 00 00 00 0000 500</t>
  </si>
  <si>
    <t>Увеличение остатков средств бюджета</t>
  </si>
  <si>
    <t>в т.ч. целевых остатков</t>
  </si>
  <si>
    <t>нецелевых остатков</t>
  </si>
  <si>
    <t>Уменьшение остатков средств бюджета</t>
  </si>
  <si>
    <t>000 01 05 00 00 00 0000 600</t>
  </si>
  <si>
    <t xml:space="preserve">Источники финансирования дефицита бюджета  по кодам классификации источников в финансирования дефицита бюджета                                         МО Талицкое сельское поселение на 2024 год </t>
  </si>
  <si>
    <t xml:space="preserve">Приложение 1
к решению «О внесении изменений и дополнений в бюджет 
муниципального образования Талицкое сельское поселение
на 2024 год и на плановый период 2025 и 2026 годов»
</t>
  </si>
  <si>
    <t xml:space="preserve">Приложение 2
к решению «О  внесении изменений и дополнений в бюджет 
муниципального образования Талицкое сельское поселение 
 на 2024 год и на плановый период 2025 и 2026 годов» </t>
  </si>
  <si>
    <t>Приложение  3
к решению «О внесении изменений и дополнений в бюджет 
муниципального образования Талицкое сельское поселение  на 2024 год и на плановый период 2025 и 2025 годов»</t>
  </si>
  <si>
    <t>Приложение 4
к решению «О внесении изменений и дополнений в бюджет 
муниципального образования Талицкое сельское поселение
на 2024 год и на плановый 
период 2025 и 2026 годов»</t>
  </si>
  <si>
    <t xml:space="preserve">                                                        Приложение9                                                         к решению "О бюджете муниципального образования "Талицкое сельское поселение на 2024 год и на плановый период 2025-2026 годов"</t>
  </si>
  <si>
    <t xml:space="preserve">                                                        Приложение 5                                                         к решению "О внесении изменений и дополнений в бюджет муниципального образования "Талицкое сельское поселение на 2024 год и на плановый период 2025-2026 годов"</t>
  </si>
  <si>
    <t>Приложение 6</t>
  </si>
  <si>
    <t>к решению «О внесении изменении и дополнении в бюджет</t>
  </si>
  <si>
    <t xml:space="preserve">                                       муниципального образования Талицкое сельское поселение</t>
  </si>
  <si>
    <t xml:space="preserve">                                                   на 2024 год и на плановый период 2025 и 2026 годов</t>
  </si>
  <si>
    <t xml:space="preserve">                                                  на 2024 год и на плановый период 2025 и 2026 годов</t>
  </si>
  <si>
    <t>2 19 60010 10 0000 150</t>
  </si>
  <si>
    <t>Возврат прочих остатков субсидий,субвенций и иных межбюджетных трансфертов, имеющих целевое назначение, прошлых лет из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</si>
</sst>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0.000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 Cyr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Arial Cyr"/>
      <charset val="204"/>
    </font>
    <font>
      <i/>
      <sz val="10"/>
      <color indexed="8"/>
      <name val="Arial Cyr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 Cyr"/>
      <family val="2"/>
      <charset val="204"/>
    </font>
    <font>
      <sz val="14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20"/>
      <name val="Arial Cyr"/>
      <charset val="204"/>
    </font>
    <font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20" fillId="0" borderId="0" applyNumberFormat="0" applyFont="0" applyFill="0" applyBorder="0" applyAlignment="0" applyProtection="0">
      <alignment vertical="top"/>
    </xf>
    <xf numFmtId="0" fontId="2" fillId="0" borderId="0"/>
    <xf numFmtId="0" fontId="21" fillId="0" borderId="0">
      <alignment vertical="top"/>
    </xf>
    <xf numFmtId="0" fontId="38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49" fontId="14" fillId="0" borderId="0" xfId="0" applyNumberFormat="1" applyFont="1" applyAlignment="1">
      <alignment horizontal="center" vertical="top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5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/>
    <xf numFmtId="0" fontId="4" fillId="0" borderId="0" xfId="0" applyFont="1" applyAlignment="1">
      <alignment horizontal="right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Border="1"/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28" fillId="0" borderId="0" xfId="0" applyFont="1" applyFill="1"/>
    <xf numFmtId="0" fontId="27" fillId="0" borderId="0" xfId="0" applyFont="1" applyFill="1"/>
    <xf numFmtId="0" fontId="23" fillId="0" borderId="0" xfId="0" applyFont="1" applyFill="1"/>
    <xf numFmtId="0" fontId="4" fillId="0" borderId="2" xfId="0" applyFont="1" applyFill="1" applyBorder="1" applyAlignment="1">
      <alignment horizontal="center" vertical="top" wrapText="1"/>
    </xf>
    <xf numFmtId="0" fontId="13" fillId="0" borderId="0" xfId="0" applyFont="1" applyFill="1"/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top" wrapText="1"/>
    </xf>
    <xf numFmtId="167" fontId="7" fillId="0" borderId="0" xfId="0" applyNumberFormat="1" applyFont="1" applyAlignment="1">
      <alignment horizontal="justify" vertical="center" wrapText="1"/>
    </xf>
    <xf numFmtId="167" fontId="23" fillId="0" borderId="0" xfId="0" applyNumberFormat="1" applyFont="1" applyAlignment="1">
      <alignment horizontal="justify" vertical="center" wrapText="1"/>
    </xf>
    <xf numFmtId="166" fontId="4" fillId="0" borderId="0" xfId="0" applyNumberFormat="1" applyFont="1" applyAlignment="1">
      <alignment horizontal="right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justify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justify" vertical="center"/>
    </xf>
    <xf numFmtId="0" fontId="24" fillId="0" borderId="0" xfId="0" applyFont="1" applyAlignment="1">
      <alignment vertical="top" wrapText="1"/>
    </xf>
    <xf numFmtId="49" fontId="24" fillId="0" borderId="0" xfId="0" applyNumberFormat="1" applyFont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center" wrapText="1"/>
    </xf>
    <xf numFmtId="0" fontId="10" fillId="0" borderId="0" xfId="0" applyFont="1" applyAlignment="1"/>
    <xf numFmtId="0" fontId="35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6" fillId="0" borderId="0" xfId="0" applyFont="1" applyFill="1" applyBorder="1" applyAlignment="1"/>
    <xf numFmtId="0" fontId="5" fillId="0" borderId="0" xfId="0" applyFont="1" applyAlignment="1">
      <alignment vertical="top" wrapText="1"/>
    </xf>
    <xf numFmtId="0" fontId="29" fillId="0" borderId="0" xfId="0" applyFont="1" applyAlignment="1">
      <alignment wrapText="1"/>
    </xf>
    <xf numFmtId="0" fontId="0" fillId="0" borderId="0" xfId="0"/>
    <xf numFmtId="49" fontId="5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/>
    </xf>
    <xf numFmtId="0" fontId="0" fillId="0" borderId="0" xfId="0"/>
    <xf numFmtId="0" fontId="6" fillId="0" borderId="1" xfId="0" applyFont="1" applyFill="1" applyBorder="1" applyAlignment="1">
      <alignment horizontal="right"/>
    </xf>
    <xf numFmtId="166" fontId="23" fillId="0" borderId="0" xfId="0" applyNumberFormat="1" applyFont="1"/>
    <xf numFmtId="166" fontId="7" fillId="0" borderId="0" xfId="0" applyNumberFormat="1" applyFont="1" applyFill="1" applyBorder="1" applyAlignment="1">
      <alignment horizontal="center" vertical="top" wrapText="1"/>
    </xf>
    <xf numFmtId="166" fontId="29" fillId="0" borderId="0" xfId="0" applyNumberFormat="1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top" wrapText="1"/>
    </xf>
    <xf numFmtId="166" fontId="31" fillId="0" borderId="0" xfId="0" applyNumberFormat="1" applyFont="1" applyFill="1" applyBorder="1" applyAlignment="1">
      <alignment horizontal="center" vertical="top" wrapText="1"/>
    </xf>
    <xf numFmtId="166" fontId="31" fillId="0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32" fillId="0" borderId="0" xfId="0" applyFont="1" applyFill="1" applyAlignment="1">
      <alignment horizontal="left" vertical="top"/>
    </xf>
    <xf numFmtId="0" fontId="24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justify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 wrapText="1"/>
    </xf>
    <xf numFmtId="166" fontId="24" fillId="0" borderId="0" xfId="0" applyNumberFormat="1" applyFont="1" applyAlignment="1">
      <alignment horizontal="center" vertical="center" wrapText="1"/>
    </xf>
    <xf numFmtId="0" fontId="37" fillId="0" borderId="4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166" fontId="7" fillId="0" borderId="2" xfId="0" applyNumberFormat="1" applyFont="1" applyBorder="1" applyAlignment="1">
      <alignment vertical="center"/>
    </xf>
    <xf numFmtId="1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justify" vertical="center" wrapText="1" shrinkToFit="1"/>
    </xf>
    <xf numFmtId="0" fontId="7" fillId="3" borderId="2" xfId="0" applyFont="1" applyFill="1" applyBorder="1" applyAlignment="1">
      <alignment horizontal="justify" vertical="center" wrapText="1" shrinkToFit="1"/>
    </xf>
    <xf numFmtId="0" fontId="8" fillId="0" borderId="0" xfId="0" applyFont="1" applyAlignment="1">
      <alignment horizontal="center" vertical="top" wrapText="1"/>
    </xf>
    <xf numFmtId="0" fontId="0" fillId="0" borderId="0" xfId="0"/>
    <xf numFmtId="0" fontId="7" fillId="0" borderId="0" xfId="0" applyFont="1" applyAlignment="1">
      <alignment horizontal="right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7" fillId="0" borderId="0" xfId="0" applyFont="1" applyAlignment="1">
      <alignment horizontal="right"/>
    </xf>
    <xf numFmtId="166" fontId="24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7" fillId="0" borderId="13" xfId="0" applyNumberFormat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justify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/>
    <xf numFmtId="0" fontId="7" fillId="0" borderId="14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justify" vertical="center" wrapText="1"/>
    </xf>
    <xf numFmtId="166" fontId="7" fillId="0" borderId="8" xfId="0" applyNumberFormat="1" applyFont="1" applyBorder="1" applyAlignment="1">
      <alignment horizontal="justify" vertical="center" wrapText="1"/>
    </xf>
    <xf numFmtId="166" fontId="7" fillId="0" borderId="8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justify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7" fillId="2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43" fontId="4" fillId="0" borderId="0" xfId="9" applyFont="1" applyFill="1" applyAlignment="1">
      <alignment horizontal="right"/>
    </xf>
    <xf numFmtId="0" fontId="0" fillId="0" borderId="0" xfId="0"/>
    <xf numFmtId="0" fontId="7" fillId="0" borderId="0" xfId="0" applyFont="1" applyAlignment="1">
      <alignment horizontal="right"/>
    </xf>
    <xf numFmtId="0" fontId="4" fillId="0" borderId="0" xfId="0" applyFont="1" applyFill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Alignment="1"/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37" fillId="0" borderId="4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6" fillId="0" borderId="1" xfId="0" applyFont="1" applyFill="1" applyBorder="1" applyAlignment="1">
      <alignment horizontal="right"/>
    </xf>
    <xf numFmtId="0" fontId="32" fillId="0" borderId="0" xfId="0" applyFont="1" applyFill="1" applyAlignment="1">
      <alignment horizontal="center" vertical="top" wrapText="1"/>
    </xf>
    <xf numFmtId="0" fontId="29" fillId="0" borderId="0" xfId="0" applyFont="1" applyAlignment="1">
      <alignment horizontal="right" wrapText="1"/>
    </xf>
    <xf numFmtId="0" fontId="5" fillId="0" borderId="2" xfId="0" applyFont="1" applyFill="1" applyBorder="1"/>
    <xf numFmtId="49" fontId="4" fillId="0" borderId="2" xfId="0" applyNumberFormat="1" applyFont="1" applyFill="1" applyBorder="1"/>
    <xf numFmtId="2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justify"/>
    </xf>
    <xf numFmtId="49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/>
    </xf>
    <xf numFmtId="2" fontId="4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2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0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Тысячи [0]_перечис.11" xfId="5" xr:uid="{00000000-0005-0000-0000-000006000000}"/>
    <cellStyle name="Тысячи_перечис.11" xfId="6" xr:uid="{00000000-0005-0000-0000-000007000000}"/>
    <cellStyle name="Финансовый" xfId="9" builtinId="3"/>
    <cellStyle name="Финансовый 2" xfId="7" xr:uid="{00000000-0005-0000-0000-000009000000}"/>
    <cellStyle name="Финансовый 3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FB26-D701-4FD9-A70A-5CC72A25FCB5}">
  <sheetPr>
    <tabColor rgb="FF00B050"/>
  </sheetPr>
  <dimension ref="A1:C14"/>
  <sheetViews>
    <sheetView topLeftCell="A7" zoomScaleNormal="100" zoomScaleSheetLayoutView="78" workbookViewId="0">
      <selection activeCell="C14" sqref="C14"/>
    </sheetView>
  </sheetViews>
  <sheetFormatPr defaultRowHeight="13.2" x14ac:dyDescent="0.25"/>
  <cols>
    <col min="1" max="1" width="70" customWidth="1"/>
    <col min="2" max="2" width="33.6640625" customWidth="1"/>
    <col min="3" max="3" width="26.88671875" customWidth="1"/>
  </cols>
  <sheetData>
    <row r="1" spans="1:3" ht="78.599999999999994" customHeight="1" x14ac:dyDescent="0.3">
      <c r="A1" s="187"/>
      <c r="B1" s="192" t="s">
        <v>439</v>
      </c>
      <c r="C1" s="192"/>
    </row>
    <row r="2" spans="1:3" s="190" customFormat="1" ht="79.2" customHeight="1" x14ac:dyDescent="0.3">
      <c r="A2" s="187"/>
      <c r="B2" s="192" t="s">
        <v>418</v>
      </c>
      <c r="C2" s="192"/>
    </row>
    <row r="3" spans="1:3" ht="39.6" customHeight="1" x14ac:dyDescent="0.3">
      <c r="A3" s="215" t="s">
        <v>438</v>
      </c>
      <c r="B3" s="215"/>
      <c r="C3" s="215"/>
    </row>
    <row r="4" spans="1:3" ht="15.6" x14ac:dyDescent="0.3">
      <c r="A4" s="187"/>
      <c r="B4" s="188"/>
      <c r="C4" s="189" t="s">
        <v>262</v>
      </c>
    </row>
    <row r="5" spans="1:3" ht="29.4" customHeight="1" x14ac:dyDescent="0.25">
      <c r="A5" s="53" t="s">
        <v>427</v>
      </c>
      <c r="B5" s="53" t="s">
        <v>415</v>
      </c>
      <c r="C5" s="53" t="s">
        <v>83</v>
      </c>
    </row>
    <row r="6" spans="1:3" ht="15.6" x14ac:dyDescent="0.3">
      <c r="A6" s="204" t="s">
        <v>428</v>
      </c>
      <c r="B6" s="205"/>
      <c r="C6" s="206">
        <f>C8</f>
        <v>133.06671</v>
      </c>
    </row>
    <row r="7" spans="1:3" ht="31.2" x14ac:dyDescent="0.3">
      <c r="A7" s="207" t="s">
        <v>429</v>
      </c>
      <c r="B7" s="205"/>
      <c r="C7" s="206">
        <v>0</v>
      </c>
    </row>
    <row r="8" spans="1:3" ht="15.6" x14ac:dyDescent="0.3">
      <c r="A8" s="207" t="s">
        <v>416</v>
      </c>
      <c r="B8" s="208" t="s">
        <v>430</v>
      </c>
      <c r="C8" s="206">
        <f>C10</f>
        <v>133.06671</v>
      </c>
    </row>
    <row r="9" spans="1:3" ht="15.6" x14ac:dyDescent="0.3">
      <c r="A9" s="209" t="s">
        <v>417</v>
      </c>
      <c r="B9" s="205"/>
      <c r="C9" s="210"/>
    </row>
    <row r="10" spans="1:3" ht="16.8" customHeight="1" x14ac:dyDescent="0.3">
      <c r="A10" s="211" t="s">
        <v>431</v>
      </c>
      <c r="B10" s="208" t="s">
        <v>432</v>
      </c>
      <c r="C10" s="212">
        <f>C11-C14</f>
        <v>133.06671</v>
      </c>
    </row>
    <row r="11" spans="1:3" ht="15.6" x14ac:dyDescent="0.3">
      <c r="A11" s="213" t="s">
        <v>433</v>
      </c>
      <c r="B11" s="214" t="s">
        <v>432</v>
      </c>
      <c r="C11" s="212">
        <v>459.99317000000002</v>
      </c>
    </row>
    <row r="12" spans="1:3" ht="15.6" x14ac:dyDescent="0.3">
      <c r="A12" s="213" t="s">
        <v>434</v>
      </c>
      <c r="B12" s="214"/>
      <c r="C12" s="212">
        <v>326.92646000000002</v>
      </c>
    </row>
    <row r="13" spans="1:3" ht="16.8" customHeight="1" x14ac:dyDescent="0.3">
      <c r="A13" s="213" t="s">
        <v>435</v>
      </c>
      <c r="B13" s="214"/>
      <c r="C13" s="212">
        <f>C11-C12</f>
        <v>133.06671</v>
      </c>
    </row>
    <row r="14" spans="1:3" ht="15.6" x14ac:dyDescent="0.3">
      <c r="A14" s="213" t="s">
        <v>436</v>
      </c>
      <c r="B14" s="214" t="s">
        <v>437</v>
      </c>
      <c r="C14" s="212">
        <v>326.92646000000002</v>
      </c>
    </row>
  </sheetData>
  <mergeCells count="3">
    <mergeCell ref="B1:C1"/>
    <mergeCell ref="A3:C3"/>
    <mergeCell ref="B2:C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70"/>
  <sheetViews>
    <sheetView view="pageBreakPreview" zoomScale="78" zoomScaleSheetLayoutView="78" workbookViewId="0">
      <selection activeCell="A3" sqref="A3:F3"/>
    </sheetView>
  </sheetViews>
  <sheetFormatPr defaultRowHeight="13.2" x14ac:dyDescent="0.25"/>
  <cols>
    <col min="1" max="1" width="10.5546875" customWidth="1"/>
    <col min="2" max="2" width="35.88671875" style="9" customWidth="1"/>
    <col min="3" max="3" width="97.5546875" style="10" customWidth="1"/>
    <col min="4" max="4" width="16.6640625" style="10" customWidth="1"/>
    <col min="5" max="5" width="17.88671875" style="10" customWidth="1"/>
    <col min="6" max="6" width="19.5546875" style="9" customWidth="1"/>
  </cols>
  <sheetData>
    <row r="1" spans="1:6" s="2" customFormat="1" ht="71.400000000000006" customHeight="1" x14ac:dyDescent="0.25">
      <c r="B1" s="4"/>
      <c r="C1" s="195" t="s">
        <v>440</v>
      </c>
      <c r="D1" s="195"/>
      <c r="E1" s="195"/>
      <c r="F1" s="109"/>
    </row>
    <row r="2" spans="1:6" s="2" customFormat="1" ht="84.6" customHeight="1" x14ac:dyDescent="0.25">
      <c r="B2" s="4"/>
      <c r="C2" s="195" t="s">
        <v>419</v>
      </c>
      <c r="D2" s="195"/>
      <c r="E2" s="195"/>
      <c r="F2" s="109"/>
    </row>
    <row r="3" spans="1:6" s="33" customFormat="1" ht="29.25" customHeight="1" x14ac:dyDescent="0.35">
      <c r="A3" s="193" t="s">
        <v>389</v>
      </c>
      <c r="B3" s="194"/>
      <c r="C3" s="194"/>
      <c r="D3" s="194"/>
      <c r="E3" s="194"/>
      <c r="F3" s="194"/>
    </row>
    <row r="4" spans="1:6" s="2" customFormat="1" ht="15.6" x14ac:dyDescent="0.25">
      <c r="A4" s="5"/>
      <c r="B4" s="6"/>
      <c r="C4" s="7"/>
      <c r="D4" s="7"/>
      <c r="E4" s="106" t="s">
        <v>262</v>
      </c>
    </row>
    <row r="5" spans="1:6" s="33" customFormat="1" ht="108.6" customHeight="1" x14ac:dyDescent="0.35">
      <c r="A5" s="34" t="s">
        <v>292</v>
      </c>
      <c r="B5" s="34" t="s">
        <v>86</v>
      </c>
      <c r="C5" s="34" t="s">
        <v>85</v>
      </c>
      <c r="D5" s="34" t="s">
        <v>378</v>
      </c>
      <c r="E5" s="34" t="s">
        <v>84</v>
      </c>
    </row>
    <row r="6" spans="1:6" s="8" customFormat="1" ht="15.6" x14ac:dyDescent="0.3">
      <c r="A6" s="27">
        <v>1</v>
      </c>
      <c r="B6" s="27">
        <v>2</v>
      </c>
      <c r="C6" s="27">
        <v>3</v>
      </c>
      <c r="D6" s="27">
        <v>4</v>
      </c>
      <c r="E6" s="27">
        <v>5</v>
      </c>
    </row>
    <row r="7" spans="1:6" s="33" customFormat="1" ht="18" x14ac:dyDescent="0.35">
      <c r="A7" s="59" t="s">
        <v>316</v>
      </c>
      <c r="B7" s="28" t="s">
        <v>87</v>
      </c>
      <c r="C7" s="60" t="s">
        <v>88</v>
      </c>
      <c r="D7" s="120">
        <f>D8+D30</f>
        <v>0</v>
      </c>
      <c r="E7" s="120">
        <f>E8+E30</f>
        <v>627.21199999999999</v>
      </c>
    </row>
    <row r="8" spans="1:6" s="33" customFormat="1" ht="18" x14ac:dyDescent="0.35">
      <c r="A8" s="152"/>
      <c r="B8" s="28"/>
      <c r="C8" s="61" t="s">
        <v>293</v>
      </c>
      <c r="D8" s="119">
        <f>D9+D18+D21+D26</f>
        <v>0</v>
      </c>
      <c r="E8" s="120">
        <f>E9+E18+E21+E26</f>
        <v>625.1</v>
      </c>
    </row>
    <row r="9" spans="1:6" s="33" customFormat="1" ht="18" x14ac:dyDescent="0.35">
      <c r="A9" s="28">
        <v>182</v>
      </c>
      <c r="B9" s="28" t="s">
        <v>294</v>
      </c>
      <c r="C9" s="60" t="s">
        <v>295</v>
      </c>
      <c r="D9" s="120">
        <f>D10</f>
        <v>0</v>
      </c>
      <c r="E9" s="120">
        <f>E10</f>
        <v>125.5</v>
      </c>
    </row>
    <row r="10" spans="1:6" s="33" customFormat="1" ht="18" x14ac:dyDescent="0.35">
      <c r="A10" s="34">
        <v>182</v>
      </c>
      <c r="B10" s="34" t="s">
        <v>89</v>
      </c>
      <c r="C10" s="61" t="s">
        <v>390</v>
      </c>
      <c r="D10" s="119">
        <f>D11</f>
        <v>0</v>
      </c>
      <c r="E10" s="118">
        <f>E11</f>
        <v>125.5</v>
      </c>
    </row>
    <row r="11" spans="1:6" s="33" customFormat="1" ht="93" customHeight="1" x14ac:dyDescent="0.35">
      <c r="A11" s="34">
        <v>182</v>
      </c>
      <c r="B11" s="34" t="s">
        <v>301</v>
      </c>
      <c r="C11" s="61" t="s">
        <v>391</v>
      </c>
      <c r="D11" s="119">
        <v>0</v>
      </c>
      <c r="E11" s="118">
        <v>125.5</v>
      </c>
    </row>
    <row r="12" spans="1:6" s="35" customFormat="1" ht="34.799999999999997" hidden="1" x14ac:dyDescent="0.3">
      <c r="A12" s="32">
        <v>100</v>
      </c>
      <c r="B12" s="28" t="s">
        <v>296</v>
      </c>
      <c r="C12" s="62" t="s">
        <v>297</v>
      </c>
      <c r="D12" s="117"/>
      <c r="E12" s="117">
        <f>E13</f>
        <v>0</v>
      </c>
    </row>
    <row r="13" spans="1:6" s="33" customFormat="1" ht="39" hidden="1" customHeight="1" x14ac:dyDescent="0.35">
      <c r="A13" s="151">
        <v>100</v>
      </c>
      <c r="B13" s="34" t="s">
        <v>264</v>
      </c>
      <c r="C13" s="153" t="s">
        <v>90</v>
      </c>
      <c r="D13" s="167"/>
      <c r="E13" s="119">
        <v>0</v>
      </c>
    </row>
    <row r="14" spans="1:6" s="35" customFormat="1" ht="54" hidden="1" x14ac:dyDescent="0.3">
      <c r="A14" s="151" t="s">
        <v>298</v>
      </c>
      <c r="B14" s="34" t="s">
        <v>299</v>
      </c>
      <c r="C14" s="154" t="s">
        <v>306</v>
      </c>
      <c r="D14" s="168"/>
      <c r="E14" s="120"/>
    </row>
    <row r="15" spans="1:6" s="35" customFormat="1" ht="72" hidden="1" x14ac:dyDescent="0.3">
      <c r="A15" s="151" t="s">
        <v>298</v>
      </c>
      <c r="B15" s="34" t="s">
        <v>307</v>
      </c>
      <c r="C15" s="145" t="s">
        <v>308</v>
      </c>
      <c r="D15" s="146"/>
      <c r="E15" s="120"/>
    </row>
    <row r="16" spans="1:6" s="33" customFormat="1" ht="7.2" hidden="1" customHeight="1" x14ac:dyDescent="0.35">
      <c r="A16" s="151" t="s">
        <v>298</v>
      </c>
      <c r="B16" s="34" t="s">
        <v>309</v>
      </c>
      <c r="C16" s="145" t="s">
        <v>310</v>
      </c>
      <c r="D16" s="146"/>
      <c r="E16" s="120"/>
    </row>
    <row r="17" spans="1:6" s="35" customFormat="1" ht="4.8" hidden="1" customHeight="1" x14ac:dyDescent="0.3">
      <c r="A17" s="151" t="s">
        <v>298</v>
      </c>
      <c r="B17" s="34" t="s">
        <v>311</v>
      </c>
      <c r="C17" s="145" t="s">
        <v>312</v>
      </c>
      <c r="D17" s="146"/>
      <c r="E17" s="120"/>
    </row>
    <row r="18" spans="1:6" s="35" customFormat="1" ht="17.399999999999999" x14ac:dyDescent="0.3">
      <c r="A18" s="28">
        <v>182</v>
      </c>
      <c r="B18" s="28" t="s">
        <v>91</v>
      </c>
      <c r="C18" s="60" t="s">
        <v>92</v>
      </c>
      <c r="D18" s="120">
        <f>D19</f>
        <v>0</v>
      </c>
      <c r="E18" s="120">
        <f>E19</f>
        <v>73</v>
      </c>
    </row>
    <row r="19" spans="1:6" s="35" customFormat="1" ht="18" x14ac:dyDescent="0.3">
      <c r="A19" s="34">
        <v>182</v>
      </c>
      <c r="B19" s="34" t="s">
        <v>93</v>
      </c>
      <c r="C19" s="61" t="s">
        <v>94</v>
      </c>
      <c r="D19" s="119">
        <f>D20</f>
        <v>0</v>
      </c>
      <c r="E19" s="119">
        <f>E20</f>
        <v>73</v>
      </c>
    </row>
    <row r="20" spans="1:6" s="35" customFormat="1" ht="18" x14ac:dyDescent="0.3">
      <c r="A20" s="34">
        <v>182</v>
      </c>
      <c r="B20" s="34" t="s">
        <v>313</v>
      </c>
      <c r="C20" s="61" t="s">
        <v>94</v>
      </c>
      <c r="D20" s="119">
        <v>0</v>
      </c>
      <c r="E20" s="118">
        <v>73</v>
      </c>
    </row>
    <row r="21" spans="1:6" s="35" customFormat="1" ht="17.399999999999999" x14ac:dyDescent="0.3">
      <c r="A21" s="28">
        <v>182</v>
      </c>
      <c r="B21" s="28" t="s">
        <v>95</v>
      </c>
      <c r="C21" s="60" t="s">
        <v>96</v>
      </c>
      <c r="D21" s="120">
        <f>D22+D23</f>
        <v>0</v>
      </c>
      <c r="E21" s="117">
        <f>SUM(E22:E23)</f>
        <v>421.6</v>
      </c>
    </row>
    <row r="22" spans="1:6" s="35" customFormat="1" ht="36" x14ac:dyDescent="0.3">
      <c r="A22" s="34">
        <v>182</v>
      </c>
      <c r="B22" s="34" t="s">
        <v>314</v>
      </c>
      <c r="C22" s="61" t="s">
        <v>387</v>
      </c>
      <c r="D22" s="119">
        <f>128-128</f>
        <v>0</v>
      </c>
      <c r="E22" s="118">
        <v>128</v>
      </c>
    </row>
    <row r="23" spans="1:6" s="35" customFormat="1" ht="18" x14ac:dyDescent="0.3">
      <c r="A23" s="34">
        <v>182</v>
      </c>
      <c r="B23" s="34" t="s">
        <v>263</v>
      </c>
      <c r="C23" s="61" t="s">
        <v>315</v>
      </c>
      <c r="D23" s="119">
        <f>D24+D25</f>
        <v>0</v>
      </c>
      <c r="E23" s="119">
        <f>E24+E25</f>
        <v>293.60000000000002</v>
      </c>
    </row>
    <row r="24" spans="1:6" s="36" customFormat="1" ht="45" customHeight="1" x14ac:dyDescent="0.3">
      <c r="A24" s="34">
        <v>182</v>
      </c>
      <c r="B24" s="34" t="s">
        <v>188</v>
      </c>
      <c r="C24" s="61" t="s">
        <v>187</v>
      </c>
      <c r="D24" s="119">
        <v>0</v>
      </c>
      <c r="E24" s="118">
        <v>75.599999999999994</v>
      </c>
    </row>
    <row r="25" spans="1:6" s="37" customFormat="1" ht="39.75" customHeight="1" x14ac:dyDescent="0.35">
      <c r="A25" s="34">
        <v>182</v>
      </c>
      <c r="B25" s="34" t="s">
        <v>189</v>
      </c>
      <c r="C25" s="61" t="s">
        <v>190</v>
      </c>
      <c r="D25" s="119">
        <f>218-218</f>
        <v>0</v>
      </c>
      <c r="E25" s="118">
        <v>218</v>
      </c>
    </row>
    <row r="26" spans="1:6" s="37" customFormat="1" ht="18" x14ac:dyDescent="0.35">
      <c r="A26" s="59" t="s">
        <v>316</v>
      </c>
      <c r="B26" s="28" t="s">
        <v>97</v>
      </c>
      <c r="C26" s="60" t="s">
        <v>392</v>
      </c>
      <c r="D26" s="119">
        <f>D27</f>
        <v>0</v>
      </c>
      <c r="E26" s="117">
        <f>E27</f>
        <v>5</v>
      </c>
      <c r="F26" s="38"/>
    </row>
    <row r="27" spans="1:6" s="37" customFormat="1" ht="64.2" customHeight="1" x14ac:dyDescent="0.35">
      <c r="A27" s="59" t="s">
        <v>254</v>
      </c>
      <c r="B27" s="34" t="s">
        <v>273</v>
      </c>
      <c r="C27" s="61" t="s">
        <v>274</v>
      </c>
      <c r="D27" s="119">
        <f>5-5</f>
        <v>0</v>
      </c>
      <c r="E27" s="118">
        <v>5</v>
      </c>
      <c r="F27" s="38"/>
    </row>
    <row r="28" spans="1:6" s="37" customFormat="1" ht="26.4" hidden="1" customHeight="1" x14ac:dyDescent="0.35">
      <c r="A28" s="59" t="s">
        <v>316</v>
      </c>
      <c r="B28" s="28" t="s">
        <v>98</v>
      </c>
      <c r="C28" s="60" t="s">
        <v>99</v>
      </c>
      <c r="D28" s="60"/>
      <c r="E28" s="97">
        <f>E29</f>
        <v>2.1120000000000001</v>
      </c>
      <c r="F28" s="38"/>
    </row>
    <row r="29" spans="1:6" s="37" customFormat="1" ht="21.6" customHeight="1" x14ac:dyDescent="0.35">
      <c r="A29" s="183" t="s">
        <v>316</v>
      </c>
      <c r="B29" s="28" t="s">
        <v>87</v>
      </c>
      <c r="C29" s="60" t="s">
        <v>403</v>
      </c>
      <c r="D29" s="120">
        <f>D30</f>
        <v>0</v>
      </c>
      <c r="E29" s="117">
        <f>E30</f>
        <v>2.1120000000000001</v>
      </c>
      <c r="F29" s="38"/>
    </row>
    <row r="30" spans="1:6" s="33" customFormat="1" ht="40.799999999999997" customHeight="1" x14ac:dyDescent="0.35">
      <c r="A30" s="183" t="s">
        <v>254</v>
      </c>
      <c r="B30" s="28" t="s">
        <v>100</v>
      </c>
      <c r="C30" s="60" t="s">
        <v>101</v>
      </c>
      <c r="D30" s="120">
        <f>D34</f>
        <v>0</v>
      </c>
      <c r="E30" s="117">
        <f>SUM(E31:E36)</f>
        <v>2.1120000000000001</v>
      </c>
    </row>
    <row r="31" spans="1:6" s="33" customFormat="1" ht="1.2" hidden="1" customHeight="1" x14ac:dyDescent="0.35">
      <c r="A31" s="59" t="s">
        <v>317</v>
      </c>
      <c r="B31" s="58" t="s">
        <v>275</v>
      </c>
      <c r="C31" s="63" t="s">
        <v>276</v>
      </c>
      <c r="D31" s="179"/>
      <c r="E31" s="118">
        <v>0</v>
      </c>
    </row>
    <row r="32" spans="1:6" s="33" customFormat="1" ht="19.8" hidden="1" customHeight="1" x14ac:dyDescent="0.35">
      <c r="A32" s="34">
        <v>800</v>
      </c>
      <c r="B32" s="34" t="s">
        <v>290</v>
      </c>
      <c r="C32" s="61" t="s">
        <v>318</v>
      </c>
      <c r="D32" s="180"/>
      <c r="E32" s="181">
        <v>0</v>
      </c>
    </row>
    <row r="33" spans="1:6" s="30" customFormat="1" ht="22.8" hidden="1" customHeight="1" x14ac:dyDescent="0.3">
      <c r="A33" s="52">
        <v>800</v>
      </c>
      <c r="B33" s="52" t="s">
        <v>319</v>
      </c>
      <c r="C33" s="61" t="s">
        <v>2</v>
      </c>
      <c r="D33" s="182"/>
      <c r="E33" s="118">
        <v>0</v>
      </c>
    </row>
    <row r="34" spans="1:6" s="30" customFormat="1" ht="51.6" customHeight="1" x14ac:dyDescent="0.3">
      <c r="A34" s="59" t="s">
        <v>254</v>
      </c>
      <c r="B34" s="34" t="s">
        <v>277</v>
      </c>
      <c r="C34" s="61" t="s">
        <v>393</v>
      </c>
      <c r="D34" s="119">
        <v>0</v>
      </c>
      <c r="E34" s="118">
        <v>2.1120000000000001</v>
      </c>
    </row>
    <row r="35" spans="1:6" s="30" customFormat="1" ht="19.8" hidden="1" customHeight="1" x14ac:dyDescent="0.3">
      <c r="A35" s="59" t="s">
        <v>317</v>
      </c>
      <c r="B35" s="34" t="s">
        <v>278</v>
      </c>
      <c r="C35" s="61" t="s">
        <v>11</v>
      </c>
      <c r="D35" s="61"/>
      <c r="E35" s="88">
        <v>0</v>
      </c>
    </row>
    <row r="36" spans="1:6" ht="18.600000000000001" hidden="1" customHeight="1" x14ac:dyDescent="0.25">
      <c r="A36" s="59" t="s">
        <v>317</v>
      </c>
      <c r="B36" s="34" t="s">
        <v>279</v>
      </c>
      <c r="C36" s="61" t="s">
        <v>12</v>
      </c>
      <c r="D36" s="61"/>
      <c r="E36" s="88">
        <v>0</v>
      </c>
      <c r="F36"/>
    </row>
    <row r="37" spans="1:6" ht="16.2" hidden="1" customHeight="1" x14ac:dyDescent="0.25">
      <c r="A37" s="138">
        <v>800</v>
      </c>
      <c r="B37" s="28" t="s">
        <v>102</v>
      </c>
      <c r="C37" s="60" t="s">
        <v>103</v>
      </c>
      <c r="D37" s="60"/>
      <c r="E37" s="97">
        <f>SUM(E38:E44)</f>
        <v>0</v>
      </c>
      <c r="F37"/>
    </row>
    <row r="38" spans="1:6" ht="22.2" hidden="1" customHeight="1" x14ac:dyDescent="0.25">
      <c r="A38" s="52">
        <v>800</v>
      </c>
      <c r="B38" s="34" t="s">
        <v>280</v>
      </c>
      <c r="C38" s="61" t="s">
        <v>13</v>
      </c>
      <c r="D38" s="61"/>
      <c r="E38" s="88">
        <v>0</v>
      </c>
      <c r="F38"/>
    </row>
    <row r="39" spans="1:6" ht="19.8" hidden="1" customHeight="1" x14ac:dyDescent="0.25">
      <c r="A39" s="52">
        <v>800</v>
      </c>
      <c r="B39" s="34" t="s">
        <v>14</v>
      </c>
      <c r="C39" s="61" t="s">
        <v>15</v>
      </c>
      <c r="D39" s="61"/>
      <c r="E39" s="88">
        <v>0</v>
      </c>
      <c r="F39"/>
    </row>
    <row r="40" spans="1:6" ht="18.600000000000001" hidden="1" customHeight="1" x14ac:dyDescent="0.25">
      <c r="A40" s="52">
        <v>800</v>
      </c>
      <c r="B40" s="34" t="s">
        <v>16</v>
      </c>
      <c r="C40" s="61" t="s">
        <v>17</v>
      </c>
      <c r="D40" s="61"/>
      <c r="E40" s="88">
        <v>0</v>
      </c>
      <c r="F40"/>
    </row>
    <row r="41" spans="1:6" ht="22.2" hidden="1" customHeight="1" x14ac:dyDescent="0.25">
      <c r="A41" s="52">
        <v>800</v>
      </c>
      <c r="B41" s="34" t="s">
        <v>283</v>
      </c>
      <c r="C41" s="61" t="s">
        <v>284</v>
      </c>
      <c r="D41" s="61"/>
      <c r="E41" s="88">
        <v>0</v>
      </c>
      <c r="F41"/>
    </row>
    <row r="42" spans="1:6" ht="21.6" hidden="1" customHeight="1" x14ac:dyDescent="0.25">
      <c r="A42" s="52">
        <v>800</v>
      </c>
      <c r="B42" s="64" t="s">
        <v>24</v>
      </c>
      <c r="C42" s="65" t="s">
        <v>25</v>
      </c>
      <c r="D42" s="65"/>
      <c r="E42" s="88">
        <v>0</v>
      </c>
      <c r="F42"/>
    </row>
    <row r="43" spans="1:6" ht="19.8" hidden="1" customHeight="1" x14ac:dyDescent="0.25">
      <c r="A43" s="52">
        <v>800</v>
      </c>
      <c r="B43" s="34" t="s">
        <v>18</v>
      </c>
      <c r="C43" s="61" t="s">
        <v>291</v>
      </c>
      <c r="D43" s="61"/>
      <c r="E43" s="88">
        <v>0</v>
      </c>
      <c r="F43"/>
    </row>
    <row r="44" spans="1:6" ht="24.6" hidden="1" customHeight="1" x14ac:dyDescent="0.25">
      <c r="A44" s="52">
        <v>800</v>
      </c>
      <c r="B44" s="42" t="s">
        <v>19</v>
      </c>
      <c r="C44" s="61" t="s">
        <v>20</v>
      </c>
      <c r="D44" s="61"/>
      <c r="E44" s="88">
        <v>0</v>
      </c>
      <c r="F44"/>
    </row>
    <row r="45" spans="1:6" ht="24.6" hidden="1" customHeight="1" x14ac:dyDescent="0.25">
      <c r="A45" s="59" t="s">
        <v>316</v>
      </c>
      <c r="B45" s="28" t="s">
        <v>104</v>
      </c>
      <c r="C45" s="60" t="s">
        <v>105</v>
      </c>
      <c r="D45" s="60"/>
      <c r="E45" s="88">
        <v>0</v>
      </c>
      <c r="F45"/>
    </row>
    <row r="46" spans="1:6" ht="18.600000000000001" hidden="1" customHeight="1" x14ac:dyDescent="0.25">
      <c r="A46" s="59" t="s">
        <v>317</v>
      </c>
      <c r="B46" s="34" t="s">
        <v>285</v>
      </c>
      <c r="C46" s="61" t="s">
        <v>21</v>
      </c>
      <c r="D46" s="61"/>
      <c r="E46" s="88">
        <v>0</v>
      </c>
      <c r="F46"/>
    </row>
    <row r="47" spans="1:6" ht="16.8" hidden="1" customHeight="1" x14ac:dyDescent="0.25">
      <c r="A47" s="59" t="s">
        <v>316</v>
      </c>
      <c r="B47" s="28" t="s">
        <v>106</v>
      </c>
      <c r="C47" s="60" t="s">
        <v>107</v>
      </c>
      <c r="D47" s="60"/>
      <c r="E47" s="88">
        <v>0</v>
      </c>
      <c r="F47"/>
    </row>
    <row r="48" spans="1:6" ht="19.8" hidden="1" customHeight="1" x14ac:dyDescent="0.25">
      <c r="A48" s="59" t="s">
        <v>1</v>
      </c>
      <c r="B48" s="28" t="s">
        <v>289</v>
      </c>
      <c r="C48" s="60" t="s">
        <v>22</v>
      </c>
      <c r="D48" s="60"/>
      <c r="E48" s="97">
        <v>0</v>
      </c>
      <c r="F48"/>
    </row>
    <row r="49" spans="1:6" ht="21.75" customHeight="1" x14ac:dyDescent="0.25">
      <c r="A49" s="59" t="s">
        <v>316</v>
      </c>
      <c r="B49" s="28" t="s">
        <v>108</v>
      </c>
      <c r="C49" s="60" t="s">
        <v>109</v>
      </c>
      <c r="D49" s="120">
        <f>D50+D60</f>
        <v>242.49753999999996</v>
      </c>
      <c r="E49" s="117">
        <f>E50</f>
        <v>8248.492909999999</v>
      </c>
      <c r="F49"/>
    </row>
    <row r="50" spans="1:6" ht="34.799999999999997" x14ac:dyDescent="0.25">
      <c r="A50" s="59" t="s">
        <v>254</v>
      </c>
      <c r="B50" s="28" t="s">
        <v>110</v>
      </c>
      <c r="C50" s="60" t="s">
        <v>118</v>
      </c>
      <c r="D50" s="120">
        <f>D51+D53+D54+D58+D59+D56</f>
        <v>569.42399999999998</v>
      </c>
      <c r="E50" s="117">
        <f>E51+E54+E58+E59+E53+E56</f>
        <v>8248.492909999999</v>
      </c>
      <c r="F50"/>
    </row>
    <row r="51" spans="1:6" ht="36" x14ac:dyDescent="0.25">
      <c r="A51" s="59" t="s">
        <v>254</v>
      </c>
      <c r="B51" s="104" t="s">
        <v>334</v>
      </c>
      <c r="C51" s="61" t="s">
        <v>382</v>
      </c>
      <c r="D51" s="119">
        <v>0</v>
      </c>
      <c r="E51" s="118">
        <v>4078.1</v>
      </c>
      <c r="F51"/>
    </row>
    <row r="52" spans="1:6" s="185" customFormat="1" ht="17.399999999999999" x14ac:dyDescent="0.25">
      <c r="A52" s="183" t="s">
        <v>316</v>
      </c>
      <c r="B52" s="186" t="s">
        <v>408</v>
      </c>
      <c r="C52" s="60" t="s">
        <v>409</v>
      </c>
      <c r="D52" s="120">
        <f>D53+D54</f>
        <v>0</v>
      </c>
      <c r="E52" s="117">
        <f>E53+E54</f>
        <v>220.29999999999998</v>
      </c>
    </row>
    <row r="53" spans="1:6" ht="38.4" customHeight="1" x14ac:dyDescent="0.25">
      <c r="A53" s="59" t="s">
        <v>254</v>
      </c>
      <c r="B53" s="66" t="s">
        <v>363</v>
      </c>
      <c r="C53" s="39" t="s">
        <v>364</v>
      </c>
      <c r="D53" s="118">
        <f>16.2-16.2</f>
        <v>0</v>
      </c>
      <c r="E53" s="118">
        <v>16.2</v>
      </c>
      <c r="F53"/>
    </row>
    <row r="54" spans="1:6" ht="49.8" customHeight="1" x14ac:dyDescent="0.25">
      <c r="A54" s="59" t="s">
        <v>254</v>
      </c>
      <c r="B54" s="104" t="s">
        <v>321</v>
      </c>
      <c r="C54" s="61" t="s">
        <v>404</v>
      </c>
      <c r="D54" s="119">
        <v>0</v>
      </c>
      <c r="E54" s="118">
        <v>204.1</v>
      </c>
      <c r="F54"/>
    </row>
    <row r="55" spans="1:6" s="185" customFormat="1" ht="36" customHeight="1" x14ac:dyDescent="0.25">
      <c r="A55" s="183" t="s">
        <v>316</v>
      </c>
      <c r="B55" s="186" t="s">
        <v>412</v>
      </c>
      <c r="C55" s="60" t="s">
        <v>413</v>
      </c>
      <c r="D55" s="120">
        <f>D56</f>
        <v>0</v>
      </c>
      <c r="E55" s="117">
        <f>E56</f>
        <v>73.590909999999994</v>
      </c>
    </row>
    <row r="56" spans="1:6" s="171" customFormat="1" ht="69.599999999999994" customHeight="1" x14ac:dyDescent="0.25">
      <c r="A56" s="59" t="s">
        <v>254</v>
      </c>
      <c r="B56" s="66" t="s">
        <v>411</v>
      </c>
      <c r="C56" s="65" t="s">
        <v>386</v>
      </c>
      <c r="D56" s="119">
        <v>0</v>
      </c>
      <c r="E56" s="118">
        <v>73.590909999999994</v>
      </c>
    </row>
    <row r="57" spans="1:6" s="185" customFormat="1" ht="17.399999999999999" customHeight="1" x14ac:dyDescent="0.25">
      <c r="A57" s="183" t="s">
        <v>316</v>
      </c>
      <c r="B57" s="67" t="s">
        <v>410</v>
      </c>
      <c r="C57" s="62" t="s">
        <v>265</v>
      </c>
      <c r="D57" s="120">
        <f>D58+D59</f>
        <v>569.42399999999998</v>
      </c>
      <c r="E57" s="117">
        <f>E58+E59</f>
        <v>3876.502</v>
      </c>
    </row>
    <row r="58" spans="1:6" ht="30.6" customHeight="1" x14ac:dyDescent="0.25">
      <c r="A58" s="59" t="s">
        <v>254</v>
      </c>
      <c r="B58" s="34" t="s">
        <v>322</v>
      </c>
      <c r="C58" s="61" t="s">
        <v>323</v>
      </c>
      <c r="D58" s="119">
        <f>284.424+15+20+250</f>
        <v>569.42399999999998</v>
      </c>
      <c r="E58" s="118">
        <f>2306.881+284.424+15+20+250</f>
        <v>2876.3049999999998</v>
      </c>
      <c r="F58"/>
    </row>
    <row r="59" spans="1:6" s="115" customFormat="1" ht="50.4" customHeight="1" x14ac:dyDescent="0.25">
      <c r="A59" s="59" t="s">
        <v>254</v>
      </c>
      <c r="B59" s="66" t="s">
        <v>327</v>
      </c>
      <c r="C59" s="65" t="s">
        <v>328</v>
      </c>
      <c r="D59" s="118">
        <v>0</v>
      </c>
      <c r="E59" s="118">
        <v>1000.197</v>
      </c>
    </row>
    <row r="60" spans="1:6" s="190" customFormat="1" ht="37.799999999999997" customHeight="1" x14ac:dyDescent="0.25">
      <c r="A60" s="59" t="s">
        <v>254</v>
      </c>
      <c r="B60" s="66" t="s">
        <v>450</v>
      </c>
      <c r="C60" s="65" t="s">
        <v>451</v>
      </c>
      <c r="D60" s="118">
        <v>-326.92646000000002</v>
      </c>
      <c r="E60" s="118">
        <v>-326.92646000000002</v>
      </c>
    </row>
    <row r="61" spans="1:6" ht="17.399999999999999" x14ac:dyDescent="0.25">
      <c r="A61" s="68"/>
      <c r="B61" s="67"/>
      <c r="C61" s="60" t="s">
        <v>119</v>
      </c>
      <c r="D61" s="120">
        <f>D49+D7</f>
        <v>242.49753999999996</v>
      </c>
      <c r="E61" s="117">
        <f>E49+E7+E60</f>
        <v>8548.778449999998</v>
      </c>
      <c r="F61"/>
    </row>
    <row r="62" spans="1:6" ht="17.399999999999999" x14ac:dyDescent="0.25">
      <c r="A62" s="28"/>
      <c r="B62" s="28"/>
      <c r="C62" s="60" t="s">
        <v>23</v>
      </c>
      <c r="D62" s="60"/>
      <c r="E62" s="120">
        <f>E7</f>
        <v>627.21199999999999</v>
      </c>
      <c r="F62"/>
    </row>
    <row r="63" spans="1:6" ht="18" x14ac:dyDescent="0.35">
      <c r="A63" s="33"/>
      <c r="B63" s="29"/>
      <c r="C63" s="69"/>
      <c r="D63" s="69"/>
      <c r="E63" s="84"/>
      <c r="F63" s="69"/>
    </row>
    <row r="64" spans="1:6" ht="17.399999999999999" x14ac:dyDescent="0.3">
      <c r="A64" s="30"/>
      <c r="B64" s="44"/>
      <c r="C64" s="70"/>
      <c r="D64" s="70"/>
      <c r="E64" s="85"/>
      <c r="F64" s="44"/>
    </row>
    <row r="65" spans="1:6" ht="17.399999999999999" x14ac:dyDescent="0.3">
      <c r="A65" s="30"/>
      <c r="B65" s="44"/>
      <c r="C65" s="70"/>
      <c r="D65" s="70"/>
      <c r="E65" s="70"/>
      <c r="F65" s="44"/>
    </row>
    <row r="66" spans="1:6" ht="17.399999999999999" x14ac:dyDescent="0.3">
      <c r="A66" s="30"/>
      <c r="B66" s="44"/>
      <c r="C66" s="70"/>
      <c r="D66" s="70"/>
      <c r="E66" s="70"/>
      <c r="F66" s="44"/>
    </row>
    <row r="67" spans="1:6" ht="17.399999999999999" x14ac:dyDescent="0.3">
      <c r="A67" s="30"/>
      <c r="B67" s="44"/>
      <c r="C67" s="70"/>
      <c r="D67" s="70"/>
      <c r="E67" s="70"/>
      <c r="F67" s="44"/>
    </row>
    <row r="68" spans="1:6" ht="17.399999999999999" x14ac:dyDescent="0.3">
      <c r="A68" s="30"/>
      <c r="B68" s="44"/>
      <c r="C68" s="70"/>
      <c r="D68" s="70"/>
      <c r="E68" s="70"/>
      <c r="F68" s="44"/>
    </row>
    <row r="69" spans="1:6" ht="17.399999999999999" x14ac:dyDescent="0.3">
      <c r="A69" s="30"/>
      <c r="B69" s="44"/>
      <c r="C69" s="70"/>
      <c r="D69" s="70"/>
      <c r="E69" s="70"/>
      <c r="F69" s="44"/>
    </row>
    <row r="70" spans="1:6" ht="17.399999999999999" x14ac:dyDescent="0.3">
      <c r="A70" s="30"/>
      <c r="B70" s="44"/>
      <c r="C70" s="70"/>
      <c r="D70" s="70"/>
      <c r="E70" s="70"/>
      <c r="F70" s="44"/>
    </row>
  </sheetData>
  <mergeCells count="3">
    <mergeCell ref="A3:F3"/>
    <mergeCell ref="C1:E1"/>
    <mergeCell ref="C2:E2"/>
  </mergeCells>
  <phoneticPr fontId="3" type="noConversion"/>
  <pageMargins left="0.62992125984251968" right="0.19685039370078741" top="0.51181102362204722" bottom="0.43307086614173229" header="0.51181102362204722" footer="0.43307086614173229"/>
  <pageSetup paperSize="9" scale="53" pageOrder="overThenDown" orientation="portrait" r:id="rId1"/>
  <headerFooter alignWithMargins="0"/>
  <colBreaks count="1" manualBreakCount="1">
    <brk id="5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23"/>
  <sheetViews>
    <sheetView tabSelected="1" view="pageBreakPreview" zoomScaleNormal="90" zoomScaleSheetLayoutView="100" workbookViewId="0">
      <selection activeCell="D71" sqref="D71"/>
    </sheetView>
  </sheetViews>
  <sheetFormatPr defaultRowHeight="13.2" x14ac:dyDescent="0.25"/>
  <cols>
    <col min="1" max="1" width="89" style="12" customWidth="1"/>
    <col min="2" max="2" width="13.33203125" style="3" customWidth="1"/>
    <col min="3" max="3" width="13.109375" style="3" customWidth="1"/>
    <col min="4" max="4" width="15.33203125" style="11" customWidth="1"/>
    <col min="5" max="5" width="20" style="2" customWidth="1"/>
  </cols>
  <sheetData>
    <row r="1" spans="1:7" ht="47.4" customHeight="1" x14ac:dyDescent="0.3">
      <c r="A1" s="197" t="s">
        <v>441</v>
      </c>
      <c r="B1" s="197"/>
      <c r="C1" s="197"/>
      <c r="D1" s="197"/>
      <c r="E1" s="110"/>
    </row>
    <row r="2" spans="1:7" ht="51" customHeight="1" x14ac:dyDescent="0.3">
      <c r="A2" s="197" t="s">
        <v>420</v>
      </c>
      <c r="B2" s="197"/>
      <c r="C2" s="197"/>
      <c r="D2" s="197"/>
      <c r="E2" s="15"/>
    </row>
    <row r="3" spans="1:7" ht="64.5" customHeight="1" x14ac:dyDescent="0.25">
      <c r="A3" s="196" t="s">
        <v>394</v>
      </c>
      <c r="B3" s="196"/>
      <c r="C3" s="196"/>
      <c r="D3" s="196"/>
      <c r="E3" s="111"/>
      <c r="F3" s="14"/>
      <c r="G3" s="1"/>
    </row>
    <row r="4" spans="1:7" s="13" customFormat="1" ht="15.6" x14ac:dyDescent="0.3">
      <c r="A4" s="14"/>
      <c r="B4" s="25"/>
      <c r="C4" s="25"/>
      <c r="D4" s="105" t="s">
        <v>262</v>
      </c>
      <c r="E4" s="14"/>
      <c r="F4" s="1"/>
    </row>
    <row r="5" spans="1:7" s="44" customFormat="1" ht="72" customHeight="1" x14ac:dyDescent="0.25">
      <c r="A5" s="34" t="s">
        <v>159</v>
      </c>
      <c r="B5" s="34" t="s">
        <v>266</v>
      </c>
      <c r="C5" s="34" t="s">
        <v>377</v>
      </c>
      <c r="D5" s="34" t="s">
        <v>84</v>
      </c>
    </row>
    <row r="6" spans="1:7" s="44" customFormat="1" ht="18" x14ac:dyDescent="0.35">
      <c r="A6" s="34">
        <v>1</v>
      </c>
      <c r="B6" s="43">
        <v>2</v>
      </c>
      <c r="C6" s="43">
        <v>3</v>
      </c>
      <c r="D6" s="34">
        <v>4</v>
      </c>
    </row>
    <row r="7" spans="1:7" s="30" customFormat="1" ht="26.25" customHeight="1" x14ac:dyDescent="0.3">
      <c r="A7" s="54" t="s">
        <v>158</v>
      </c>
      <c r="B7" s="91" t="s">
        <v>167</v>
      </c>
      <c r="C7" s="55">
        <f>C8+C10+C11+C14+C16+C15</f>
        <v>143.69443999999993</v>
      </c>
      <c r="D7" s="55">
        <f>D8+D10+D11+D14+D16+D15</f>
        <v>3258.8634400000001</v>
      </c>
      <c r="E7" s="124"/>
    </row>
    <row r="8" spans="1:7" s="30" customFormat="1" ht="34.200000000000003" customHeight="1" x14ac:dyDescent="0.3">
      <c r="A8" s="39" t="s">
        <v>157</v>
      </c>
      <c r="B8" s="51" t="s">
        <v>250</v>
      </c>
      <c r="C8" s="118">
        <v>0</v>
      </c>
      <c r="D8" s="56">
        <v>686.43799999999999</v>
      </c>
    </row>
    <row r="9" spans="1:7" s="30" customFormat="1" ht="0.75" hidden="1" customHeight="1" x14ac:dyDescent="0.3">
      <c r="A9" s="39" t="s">
        <v>156</v>
      </c>
      <c r="B9" s="51" t="s">
        <v>168</v>
      </c>
      <c r="C9" s="118"/>
      <c r="D9" s="155"/>
    </row>
    <row r="10" spans="1:7" s="30" customFormat="1" ht="54" x14ac:dyDescent="0.3">
      <c r="A10" s="39" t="s">
        <v>152</v>
      </c>
      <c r="B10" s="51" t="s">
        <v>169</v>
      </c>
      <c r="C10" s="118">
        <v>0</v>
      </c>
      <c r="D10" s="56">
        <f>962.14+1224.719</f>
        <v>2186.8589999999999</v>
      </c>
    </row>
    <row r="11" spans="1:7" s="30" customFormat="1" ht="18" hidden="1" x14ac:dyDescent="0.3">
      <c r="A11" s="39" t="s">
        <v>150</v>
      </c>
      <c r="B11" s="51" t="s">
        <v>171</v>
      </c>
      <c r="C11" s="118"/>
      <c r="D11" s="56"/>
    </row>
    <row r="12" spans="1:7" s="30" customFormat="1" ht="0.75" hidden="1" customHeight="1" x14ac:dyDescent="0.3">
      <c r="A12" s="39" t="s">
        <v>150</v>
      </c>
      <c r="B12" s="51" t="s">
        <v>171</v>
      </c>
      <c r="C12" s="118"/>
      <c r="D12" s="155"/>
    </row>
    <row r="13" spans="1:7" s="30" customFormat="1" ht="18.75" hidden="1" customHeight="1" x14ac:dyDescent="0.3">
      <c r="A13" s="39"/>
      <c r="B13" s="51"/>
      <c r="C13" s="118"/>
      <c r="D13" s="155"/>
    </row>
    <row r="14" spans="1:7" s="30" customFormat="1" ht="24" customHeight="1" x14ac:dyDescent="0.3">
      <c r="A14" s="39" t="s">
        <v>149</v>
      </c>
      <c r="B14" s="51" t="s">
        <v>172</v>
      </c>
      <c r="C14" s="118">
        <v>0</v>
      </c>
      <c r="D14" s="56">
        <v>8</v>
      </c>
    </row>
    <row r="15" spans="1:7" s="30" customFormat="1" ht="36" customHeight="1" x14ac:dyDescent="0.35">
      <c r="A15" s="164" t="s">
        <v>151</v>
      </c>
      <c r="B15" s="51" t="s">
        <v>170</v>
      </c>
      <c r="C15" s="118">
        <v>0</v>
      </c>
      <c r="D15" s="56">
        <v>1</v>
      </c>
    </row>
    <row r="16" spans="1:7" s="30" customFormat="1" ht="26.25" customHeight="1" x14ac:dyDescent="0.3">
      <c r="A16" s="39" t="s">
        <v>148</v>
      </c>
      <c r="B16" s="51" t="s">
        <v>173</v>
      </c>
      <c r="C16" s="118">
        <f>D16-232.972+0.1</f>
        <v>143.69443999999993</v>
      </c>
      <c r="D16" s="56">
        <f>60.772+122.2+15+35+113.27044+30.424-0.1</f>
        <v>376.56643999999994</v>
      </c>
    </row>
    <row r="17" spans="1:4" s="30" customFormat="1" ht="24" customHeight="1" x14ac:dyDescent="0.3">
      <c r="A17" s="54" t="s">
        <v>147</v>
      </c>
      <c r="B17" s="91" t="s">
        <v>174</v>
      </c>
      <c r="C17" s="117">
        <f>C18</f>
        <v>0</v>
      </c>
      <c r="D17" s="55">
        <f>D18</f>
        <v>204.1</v>
      </c>
    </row>
    <row r="18" spans="1:4" s="30" customFormat="1" ht="23.25" customHeight="1" x14ac:dyDescent="0.3">
      <c r="A18" s="39" t="s">
        <v>175</v>
      </c>
      <c r="B18" s="51" t="s">
        <v>176</v>
      </c>
      <c r="C18" s="118">
        <v>0</v>
      </c>
      <c r="D18" s="56">
        <f>168.357+35.743</f>
        <v>204.1</v>
      </c>
    </row>
    <row r="19" spans="1:4" s="30" customFormat="1" ht="18" hidden="1" x14ac:dyDescent="0.3">
      <c r="A19" s="39" t="s">
        <v>177</v>
      </c>
      <c r="B19" s="51" t="s">
        <v>178</v>
      </c>
      <c r="C19" s="51"/>
      <c r="D19" s="155"/>
    </row>
    <row r="20" spans="1:4" s="30" customFormat="1" ht="34.200000000000003" customHeight="1" x14ac:dyDescent="0.3">
      <c r="A20" s="54" t="s">
        <v>146</v>
      </c>
      <c r="B20" s="91" t="s">
        <v>179</v>
      </c>
      <c r="C20" s="55">
        <f>C23</f>
        <v>0</v>
      </c>
      <c r="D20" s="55">
        <f>D23</f>
        <v>1</v>
      </c>
    </row>
    <row r="21" spans="1:4" s="30" customFormat="1" ht="0.75" hidden="1" customHeight="1" x14ac:dyDescent="0.3">
      <c r="A21" s="39" t="s">
        <v>145</v>
      </c>
      <c r="B21" s="51" t="s">
        <v>180</v>
      </c>
      <c r="C21" s="118" t="s">
        <v>379</v>
      </c>
      <c r="D21" s="155"/>
    </row>
    <row r="22" spans="1:4" s="30" customFormat="1" ht="29.25" hidden="1" customHeight="1" x14ac:dyDescent="0.3">
      <c r="A22" s="39" t="s">
        <v>251</v>
      </c>
      <c r="B22" s="51" t="s">
        <v>252</v>
      </c>
      <c r="C22" s="118"/>
      <c r="D22" s="155"/>
    </row>
    <row r="23" spans="1:4" s="30" customFormat="1" ht="36.75" customHeight="1" x14ac:dyDescent="0.3">
      <c r="A23" s="39" t="s">
        <v>346</v>
      </c>
      <c r="B23" s="51" t="s">
        <v>181</v>
      </c>
      <c r="C23" s="118">
        <v>0</v>
      </c>
      <c r="D23" s="56">
        <v>1</v>
      </c>
    </row>
    <row r="24" spans="1:4" s="30" customFormat="1" ht="1.5" hidden="1" customHeight="1" x14ac:dyDescent="0.3">
      <c r="A24" s="39" t="s">
        <v>144</v>
      </c>
      <c r="B24" s="51" t="s">
        <v>181</v>
      </c>
      <c r="C24" s="118"/>
      <c r="D24" s="155">
        <v>0</v>
      </c>
    </row>
    <row r="25" spans="1:4" s="30" customFormat="1" ht="28.5" hidden="1" customHeight="1" x14ac:dyDescent="0.3">
      <c r="A25" s="39" t="s">
        <v>182</v>
      </c>
      <c r="B25" s="51" t="s">
        <v>183</v>
      </c>
      <c r="C25" s="118"/>
      <c r="D25" s="155"/>
    </row>
    <row r="26" spans="1:4" s="30" customFormat="1" ht="28.5" customHeight="1" x14ac:dyDescent="0.3">
      <c r="A26" s="54" t="s">
        <v>143</v>
      </c>
      <c r="B26" s="91" t="s">
        <v>184</v>
      </c>
      <c r="C26" s="55">
        <f>C28+C33</f>
        <v>0</v>
      </c>
      <c r="D26" s="55">
        <f>D28+D33+D34</f>
        <v>1002.197</v>
      </c>
    </row>
    <row r="27" spans="1:4" s="30" customFormat="1" ht="1.5" hidden="1" customHeight="1" x14ac:dyDescent="0.3">
      <c r="A27" s="39" t="s">
        <v>142</v>
      </c>
      <c r="B27" s="51" t="s">
        <v>185</v>
      </c>
      <c r="C27" s="118"/>
      <c r="D27" s="155"/>
    </row>
    <row r="28" spans="1:4" s="30" customFormat="1" ht="18" customHeight="1" x14ac:dyDescent="0.3">
      <c r="A28" s="39" t="s">
        <v>141</v>
      </c>
      <c r="B28" s="51" t="s">
        <v>186</v>
      </c>
      <c r="C28" s="118">
        <v>0</v>
      </c>
      <c r="D28" s="56">
        <v>1</v>
      </c>
    </row>
    <row r="29" spans="1:4" s="30" customFormat="1" ht="0.75" hidden="1" customHeight="1" x14ac:dyDescent="0.3">
      <c r="A29" s="39" t="s">
        <v>191</v>
      </c>
      <c r="B29" s="51" t="s">
        <v>192</v>
      </c>
      <c r="C29" s="51"/>
      <c r="D29" s="155"/>
    </row>
    <row r="30" spans="1:4" s="30" customFormat="1" ht="24.75" hidden="1" customHeight="1" x14ac:dyDescent="0.3">
      <c r="A30" s="39" t="s">
        <v>193</v>
      </c>
      <c r="B30" s="51" t="s">
        <v>194</v>
      </c>
      <c r="C30" s="51"/>
      <c r="D30" s="155"/>
    </row>
    <row r="31" spans="1:4" s="30" customFormat="1" ht="27.75" hidden="1" customHeight="1" x14ac:dyDescent="0.3">
      <c r="A31" s="39" t="s">
        <v>195</v>
      </c>
      <c r="B31" s="51" t="s">
        <v>196</v>
      </c>
      <c r="C31" s="51"/>
      <c r="D31" s="56">
        <f>'4'!H52</f>
        <v>1</v>
      </c>
    </row>
    <row r="32" spans="1:4" s="30" customFormat="1" ht="25.5" hidden="1" customHeight="1" x14ac:dyDescent="0.3">
      <c r="A32" s="39" t="s">
        <v>197</v>
      </c>
      <c r="B32" s="51" t="s">
        <v>198</v>
      </c>
      <c r="C32" s="51"/>
      <c r="D32" s="155"/>
    </row>
    <row r="33" spans="1:4" s="30" customFormat="1" ht="23.25" customHeight="1" x14ac:dyDescent="0.3">
      <c r="A33" s="39" t="s">
        <v>195</v>
      </c>
      <c r="B33" s="51" t="s">
        <v>196</v>
      </c>
      <c r="C33" s="118">
        <v>0</v>
      </c>
      <c r="D33" s="56">
        <v>1000.197</v>
      </c>
    </row>
    <row r="34" spans="1:4" s="30" customFormat="1" ht="23.25" customHeight="1" x14ac:dyDescent="0.3">
      <c r="A34" s="39" t="s">
        <v>140</v>
      </c>
      <c r="B34" s="51" t="s">
        <v>199</v>
      </c>
      <c r="C34" s="51" t="s">
        <v>380</v>
      </c>
      <c r="D34" s="56">
        <v>1</v>
      </c>
    </row>
    <row r="35" spans="1:4" s="30" customFormat="1" ht="26.25" customHeight="1" x14ac:dyDescent="0.3">
      <c r="A35" s="54" t="s">
        <v>139</v>
      </c>
      <c r="B35" s="91" t="s">
        <v>200</v>
      </c>
      <c r="C35" s="55">
        <f>C37+C38</f>
        <v>290</v>
      </c>
      <c r="D35" s="55">
        <f>D37+D38</f>
        <v>369.33386000000002</v>
      </c>
    </row>
    <row r="36" spans="1:4" s="30" customFormat="1" ht="18" hidden="1" x14ac:dyDescent="0.3">
      <c r="A36" s="39" t="s">
        <v>138</v>
      </c>
      <c r="B36" s="51" t="s">
        <v>201</v>
      </c>
      <c r="C36" s="51"/>
      <c r="D36" s="155"/>
    </row>
    <row r="37" spans="1:4" s="30" customFormat="1" ht="23.4" customHeight="1" x14ac:dyDescent="0.3">
      <c r="A37" s="39" t="s">
        <v>136</v>
      </c>
      <c r="B37" s="51" t="s">
        <v>202</v>
      </c>
      <c r="C37" s="118">
        <v>0</v>
      </c>
      <c r="D37" s="56">
        <v>4.9996099999999997</v>
      </c>
    </row>
    <row r="38" spans="1:4" s="30" customFormat="1" ht="22.2" customHeight="1" x14ac:dyDescent="0.3">
      <c r="A38" s="39" t="s">
        <v>135</v>
      </c>
      <c r="B38" s="51" t="s">
        <v>203</v>
      </c>
      <c r="C38" s="118">
        <f>D38-74.33425</f>
        <v>290</v>
      </c>
      <c r="D38" s="56">
        <f>20+74.33425+250+20</f>
        <v>364.33425</v>
      </c>
    </row>
    <row r="39" spans="1:4" s="30" customFormat="1" ht="26.25" hidden="1" customHeight="1" x14ac:dyDescent="0.3">
      <c r="A39" s="39" t="s">
        <v>134</v>
      </c>
      <c r="B39" s="51" t="s">
        <v>204</v>
      </c>
      <c r="C39" s="51"/>
      <c r="D39" s="155"/>
    </row>
    <row r="40" spans="1:4" s="30" customFormat="1" ht="26.25" hidden="1" customHeight="1" x14ac:dyDescent="0.3">
      <c r="A40" s="39" t="s">
        <v>205</v>
      </c>
      <c r="B40" s="51" t="s">
        <v>206</v>
      </c>
      <c r="C40" s="51"/>
      <c r="D40" s="155"/>
    </row>
    <row r="41" spans="1:4" s="30" customFormat="1" ht="18" hidden="1" x14ac:dyDescent="0.3">
      <c r="A41" s="39" t="s">
        <v>207</v>
      </c>
      <c r="B41" s="51" t="s">
        <v>208</v>
      </c>
      <c r="C41" s="51"/>
      <c r="D41" s="155"/>
    </row>
    <row r="42" spans="1:4" s="30" customFormat="1" ht="18" hidden="1" x14ac:dyDescent="0.3">
      <c r="A42" s="39" t="s">
        <v>133</v>
      </c>
      <c r="B42" s="51" t="s">
        <v>209</v>
      </c>
      <c r="C42" s="51"/>
      <c r="D42" s="155"/>
    </row>
    <row r="43" spans="1:4" s="30" customFormat="1" ht="18" hidden="1" x14ac:dyDescent="0.3">
      <c r="A43" s="39" t="s">
        <v>132</v>
      </c>
      <c r="B43" s="51" t="s">
        <v>210</v>
      </c>
      <c r="C43" s="51"/>
      <c r="D43" s="155"/>
    </row>
    <row r="44" spans="1:4" s="30" customFormat="1" ht="18" hidden="1" x14ac:dyDescent="0.3">
      <c r="A44" s="39" t="s">
        <v>131</v>
      </c>
      <c r="B44" s="51" t="s">
        <v>211</v>
      </c>
      <c r="C44" s="51"/>
      <c r="D44" s="155"/>
    </row>
    <row r="45" spans="1:4" s="30" customFormat="1" ht="18" hidden="1" x14ac:dyDescent="0.3">
      <c r="A45" s="39" t="s">
        <v>130</v>
      </c>
      <c r="B45" s="51" t="s">
        <v>212</v>
      </c>
      <c r="C45" s="51"/>
      <c r="D45" s="155"/>
    </row>
    <row r="46" spans="1:4" s="30" customFormat="1" ht="18" hidden="1" x14ac:dyDescent="0.3">
      <c r="A46" s="39" t="s">
        <v>129</v>
      </c>
      <c r="B46" s="51" t="s">
        <v>213</v>
      </c>
      <c r="C46" s="51"/>
      <c r="D46" s="155"/>
    </row>
    <row r="47" spans="1:4" s="30" customFormat="1" ht="18" hidden="1" x14ac:dyDescent="0.3">
      <c r="A47" s="39" t="s">
        <v>128</v>
      </c>
      <c r="B47" s="51" t="s">
        <v>214</v>
      </c>
      <c r="C47" s="51"/>
      <c r="D47" s="155"/>
    </row>
    <row r="48" spans="1:4" s="30" customFormat="1" ht="21.6" customHeight="1" x14ac:dyDescent="0.3">
      <c r="A48" s="54" t="s">
        <v>255</v>
      </c>
      <c r="B48" s="91" t="s">
        <v>215</v>
      </c>
      <c r="C48" s="55">
        <f>C49</f>
        <v>284.42399999999998</v>
      </c>
      <c r="D48" s="55">
        <f>D49</f>
        <v>1648.752</v>
      </c>
    </row>
    <row r="49" spans="1:4" s="30" customFormat="1" ht="22.5" customHeight="1" x14ac:dyDescent="0.3">
      <c r="A49" s="39" t="s">
        <v>127</v>
      </c>
      <c r="B49" s="51" t="s">
        <v>216</v>
      </c>
      <c r="C49" s="118">
        <f>D49-1364.328</f>
        <v>284.42399999999998</v>
      </c>
      <c r="D49" s="56">
        <f>1119.228+150+24+51.1+20+284.424</f>
        <v>1648.752</v>
      </c>
    </row>
    <row r="50" spans="1:4" s="30" customFormat="1" ht="18" hidden="1" x14ac:dyDescent="0.3">
      <c r="A50" s="39" t="s">
        <v>256</v>
      </c>
      <c r="B50" s="51" t="s">
        <v>217</v>
      </c>
      <c r="C50" s="51"/>
      <c r="D50" s="155"/>
    </row>
    <row r="51" spans="1:4" s="30" customFormat="1" ht="2.25" hidden="1" customHeight="1" x14ac:dyDescent="0.3">
      <c r="A51" s="54" t="s">
        <v>125</v>
      </c>
      <c r="B51" s="91" t="s">
        <v>218</v>
      </c>
      <c r="C51" s="91"/>
      <c r="D51" s="55">
        <f>D52</f>
        <v>0</v>
      </c>
    </row>
    <row r="52" spans="1:4" s="30" customFormat="1" ht="36" hidden="1" customHeight="1" x14ac:dyDescent="0.3">
      <c r="A52" s="39" t="s">
        <v>257</v>
      </c>
      <c r="B52" s="51" t="s">
        <v>219</v>
      </c>
      <c r="C52" s="51"/>
      <c r="D52" s="56">
        <f>'4'!H83</f>
        <v>0</v>
      </c>
    </row>
    <row r="53" spans="1:4" s="30" customFormat="1" ht="18" hidden="1" x14ac:dyDescent="0.3">
      <c r="A53" s="39" t="s">
        <v>124</v>
      </c>
      <c r="B53" s="51" t="s">
        <v>220</v>
      </c>
      <c r="C53" s="51"/>
      <c r="D53" s="155"/>
    </row>
    <row r="54" spans="1:4" s="30" customFormat="1" ht="18" hidden="1" x14ac:dyDescent="0.3">
      <c r="A54" s="39" t="s">
        <v>123</v>
      </c>
      <c r="B54" s="51" t="s">
        <v>221</v>
      </c>
      <c r="C54" s="51"/>
      <c r="D54" s="155"/>
    </row>
    <row r="55" spans="1:4" s="30" customFormat="1" ht="18" hidden="1" x14ac:dyDescent="0.3">
      <c r="A55" s="39" t="s">
        <v>122</v>
      </c>
      <c r="B55" s="51" t="s">
        <v>222</v>
      </c>
      <c r="C55" s="51"/>
      <c r="D55" s="155"/>
    </row>
    <row r="56" spans="1:4" s="30" customFormat="1" ht="18" hidden="1" x14ac:dyDescent="0.3">
      <c r="A56" s="39" t="s">
        <v>121</v>
      </c>
      <c r="B56" s="51" t="s">
        <v>223</v>
      </c>
      <c r="C56" s="51"/>
      <c r="D56" s="155"/>
    </row>
    <row r="57" spans="1:4" s="30" customFormat="1" ht="23.25" customHeight="1" x14ac:dyDescent="0.3">
      <c r="A57" s="54" t="s">
        <v>224</v>
      </c>
      <c r="B57" s="91" t="s">
        <v>225</v>
      </c>
      <c r="C57" s="55">
        <f>C59</f>
        <v>-15.629999999999995</v>
      </c>
      <c r="D57" s="55">
        <f>D59</f>
        <v>2524.473</v>
      </c>
    </row>
    <row r="58" spans="1:4" s="30" customFormat="1" ht="18" hidden="1" x14ac:dyDescent="0.3">
      <c r="A58" s="39" t="s">
        <v>226</v>
      </c>
      <c r="B58" s="51" t="s">
        <v>227</v>
      </c>
      <c r="C58" s="51"/>
      <c r="D58" s="155"/>
    </row>
    <row r="59" spans="1:4" s="30" customFormat="1" ht="20.25" customHeight="1" x14ac:dyDescent="0.3">
      <c r="A59" s="39" t="s">
        <v>230</v>
      </c>
      <c r="B59" s="51" t="s">
        <v>231</v>
      </c>
      <c r="C59" s="118">
        <f>'4'!G92</f>
        <v>-15.629999999999995</v>
      </c>
      <c r="D59" s="56">
        <f>'4'!H93+'4'!H94+'4'!H95+'4'!H96+'4'!H97</f>
        <v>2524.473</v>
      </c>
    </row>
    <row r="60" spans="1:4" s="30" customFormat="1" ht="0.75" hidden="1" customHeight="1" x14ac:dyDescent="0.3">
      <c r="A60" s="39" t="s">
        <v>228</v>
      </c>
      <c r="B60" s="51" t="s">
        <v>229</v>
      </c>
      <c r="C60" s="51"/>
      <c r="D60" s="155"/>
    </row>
    <row r="61" spans="1:4" s="30" customFormat="1" ht="18" hidden="1" x14ac:dyDescent="0.3">
      <c r="A61" s="39" t="s">
        <v>230</v>
      </c>
      <c r="B61" s="51" t="s">
        <v>231</v>
      </c>
      <c r="C61" s="51"/>
      <c r="D61" s="155"/>
    </row>
    <row r="62" spans="1:4" s="30" customFormat="1" ht="18" hidden="1" x14ac:dyDescent="0.3">
      <c r="A62" s="39" t="s">
        <v>232</v>
      </c>
      <c r="B62" s="51" t="s">
        <v>233</v>
      </c>
      <c r="C62" s="51"/>
      <c r="D62" s="155"/>
    </row>
    <row r="63" spans="1:4" s="30" customFormat="1" ht="18" hidden="1" x14ac:dyDescent="0.3">
      <c r="A63" s="39" t="s">
        <v>258</v>
      </c>
      <c r="B63" s="51" t="s">
        <v>259</v>
      </c>
      <c r="C63" s="51"/>
      <c r="D63" s="155"/>
    </row>
    <row r="64" spans="1:4" s="30" customFormat="1" ht="18" hidden="1" x14ac:dyDescent="0.3">
      <c r="A64" s="39" t="s">
        <v>126</v>
      </c>
      <c r="B64" s="51" t="s">
        <v>234</v>
      </c>
      <c r="C64" s="51"/>
      <c r="D64" s="155"/>
    </row>
    <row r="65" spans="1:5" s="30" customFormat="1" ht="18" hidden="1" x14ac:dyDescent="0.3">
      <c r="A65" s="39" t="s">
        <v>235</v>
      </c>
      <c r="B65" s="51" t="s">
        <v>236</v>
      </c>
      <c r="C65" s="51"/>
      <c r="D65" s="155"/>
    </row>
    <row r="66" spans="1:5" s="30" customFormat="1" ht="18" hidden="1" x14ac:dyDescent="0.3">
      <c r="A66" s="39" t="s">
        <v>260</v>
      </c>
      <c r="B66" s="51" t="s">
        <v>237</v>
      </c>
      <c r="C66" s="51"/>
      <c r="D66" s="155"/>
    </row>
    <row r="67" spans="1:5" s="30" customFormat="1" ht="54" hidden="1" x14ac:dyDescent="0.3">
      <c r="A67" s="39" t="s">
        <v>261</v>
      </c>
      <c r="B67" s="51" t="s">
        <v>238</v>
      </c>
      <c r="C67" s="51"/>
      <c r="D67" s="155"/>
    </row>
    <row r="68" spans="1:5" s="30" customFormat="1" ht="36" hidden="1" x14ac:dyDescent="0.3">
      <c r="A68" s="39" t="s">
        <v>239</v>
      </c>
      <c r="B68" s="51" t="s">
        <v>240</v>
      </c>
      <c r="C68" s="51"/>
      <c r="D68" s="155"/>
    </row>
    <row r="69" spans="1:5" s="30" customFormat="1" ht="18" hidden="1" x14ac:dyDescent="0.3">
      <c r="A69" s="39" t="s">
        <v>248</v>
      </c>
      <c r="B69" s="51" t="s">
        <v>249</v>
      </c>
      <c r="C69" s="51"/>
      <c r="D69" s="155"/>
    </row>
    <row r="70" spans="1:5" s="30" customFormat="1" ht="19.2" customHeight="1" x14ac:dyDescent="0.3">
      <c r="A70" s="39" t="s">
        <v>45</v>
      </c>
      <c r="B70" s="51" t="s">
        <v>82</v>
      </c>
      <c r="C70" s="51"/>
      <c r="D70" s="155"/>
    </row>
    <row r="71" spans="1:5" s="30" customFormat="1" ht="29.25" customHeight="1" x14ac:dyDescent="0.3">
      <c r="A71" s="156" t="s">
        <v>120</v>
      </c>
      <c r="B71" s="157"/>
      <c r="C71" s="55">
        <f>C57+C48+C35+C26+C20+C17+C7+C70</f>
        <v>702.48843999999985</v>
      </c>
      <c r="D71" s="55">
        <f>D7+D17+D20+D26+D35+D48+D51+D57+0.1</f>
        <v>9008.8192999999992</v>
      </c>
    </row>
    <row r="72" spans="1:5" s="30" customFormat="1" ht="18" x14ac:dyDescent="0.35">
      <c r="A72" s="40"/>
      <c r="B72" s="41"/>
      <c r="C72" s="41"/>
      <c r="D72" s="42"/>
      <c r="E72" s="33"/>
    </row>
    <row r="73" spans="1:5" s="30" customFormat="1" ht="18" x14ac:dyDescent="0.35">
      <c r="A73" s="40"/>
      <c r="B73" s="41"/>
      <c r="C73" s="41"/>
      <c r="D73" s="42"/>
      <c r="E73" s="33"/>
    </row>
    <row r="74" spans="1:5" s="30" customFormat="1" ht="18" x14ac:dyDescent="0.35">
      <c r="A74" s="40"/>
      <c r="B74" s="41"/>
      <c r="C74" s="41"/>
      <c r="D74" s="42"/>
      <c r="E74" s="33"/>
    </row>
    <row r="75" spans="1:5" s="30" customFormat="1" ht="18" x14ac:dyDescent="0.35">
      <c r="A75" s="40"/>
      <c r="B75" s="41"/>
      <c r="C75" s="41"/>
      <c r="D75" s="42"/>
      <c r="E75" s="33"/>
    </row>
    <row r="76" spans="1:5" s="30" customFormat="1" ht="18" x14ac:dyDescent="0.35">
      <c r="A76" s="40"/>
      <c r="B76" s="41"/>
      <c r="C76" s="41"/>
      <c r="D76" s="42"/>
      <c r="E76" s="33"/>
    </row>
    <row r="77" spans="1:5" s="30" customFormat="1" ht="18" x14ac:dyDescent="0.35">
      <c r="A77" s="40"/>
      <c r="B77" s="41"/>
      <c r="C77" s="41"/>
      <c r="D77" s="42"/>
      <c r="E77" s="33"/>
    </row>
    <row r="78" spans="1:5" s="30" customFormat="1" ht="18" x14ac:dyDescent="0.35">
      <c r="A78" s="40"/>
      <c r="B78" s="41"/>
      <c r="C78" s="41"/>
      <c r="D78" s="42"/>
      <c r="E78" s="33"/>
    </row>
    <row r="79" spans="1:5" s="30" customFormat="1" ht="18" x14ac:dyDescent="0.35">
      <c r="A79" s="40"/>
      <c r="B79" s="41"/>
      <c r="C79" s="41"/>
      <c r="D79" s="42"/>
      <c r="E79" s="33"/>
    </row>
    <row r="80" spans="1:5" s="30" customFormat="1" ht="18" x14ac:dyDescent="0.35">
      <c r="A80" s="40"/>
      <c r="B80" s="41"/>
      <c r="C80" s="41"/>
      <c r="D80" s="42"/>
      <c r="E80" s="33"/>
    </row>
    <row r="81" spans="1:5" s="30" customFormat="1" ht="18" x14ac:dyDescent="0.35">
      <c r="A81" s="40"/>
      <c r="B81" s="41"/>
      <c r="C81" s="41"/>
      <c r="D81" s="42"/>
      <c r="E81" s="33"/>
    </row>
    <row r="82" spans="1:5" s="30" customFormat="1" ht="18" x14ac:dyDescent="0.35">
      <c r="A82" s="40"/>
      <c r="B82" s="41"/>
      <c r="C82" s="41"/>
      <c r="D82" s="42"/>
      <c r="E82" s="33"/>
    </row>
    <row r="83" spans="1:5" s="30" customFormat="1" ht="18" x14ac:dyDescent="0.35">
      <c r="A83" s="40"/>
      <c r="B83" s="41"/>
      <c r="C83" s="41"/>
      <c r="D83" s="42"/>
      <c r="E83" s="33"/>
    </row>
    <row r="84" spans="1:5" s="30" customFormat="1" ht="18" x14ac:dyDescent="0.35">
      <c r="A84" s="40"/>
      <c r="B84" s="41"/>
      <c r="C84" s="41"/>
      <c r="D84" s="42"/>
      <c r="E84" s="33"/>
    </row>
    <row r="85" spans="1:5" s="30" customFormat="1" ht="18" x14ac:dyDescent="0.35">
      <c r="A85" s="40"/>
      <c r="B85" s="41"/>
      <c r="C85" s="41"/>
      <c r="D85" s="42"/>
      <c r="E85" s="33"/>
    </row>
    <row r="86" spans="1:5" s="30" customFormat="1" ht="18" x14ac:dyDescent="0.35">
      <c r="A86" s="40"/>
      <c r="B86" s="41"/>
      <c r="C86" s="41"/>
      <c r="D86" s="42"/>
      <c r="E86" s="33"/>
    </row>
    <row r="87" spans="1:5" s="30" customFormat="1" ht="18" x14ac:dyDescent="0.35">
      <c r="A87" s="40"/>
      <c r="B87" s="41"/>
      <c r="C87" s="41"/>
      <c r="D87" s="42"/>
      <c r="E87" s="33"/>
    </row>
    <row r="88" spans="1:5" s="30" customFormat="1" ht="18" x14ac:dyDescent="0.35">
      <c r="A88" s="40"/>
      <c r="B88" s="41"/>
      <c r="C88" s="41"/>
      <c r="D88" s="42"/>
      <c r="E88" s="33"/>
    </row>
    <row r="89" spans="1:5" s="30" customFormat="1" ht="18" x14ac:dyDescent="0.35">
      <c r="A89" s="40"/>
      <c r="B89" s="41"/>
      <c r="C89" s="41"/>
      <c r="D89" s="42"/>
      <c r="E89" s="33"/>
    </row>
    <row r="90" spans="1:5" s="30" customFormat="1" ht="18" x14ac:dyDescent="0.35">
      <c r="A90" s="40"/>
      <c r="B90" s="41"/>
      <c r="C90" s="41"/>
      <c r="D90" s="42"/>
      <c r="E90" s="33"/>
    </row>
    <row r="91" spans="1:5" s="30" customFormat="1" ht="18" x14ac:dyDescent="0.35">
      <c r="A91" s="40"/>
      <c r="B91" s="41"/>
      <c r="C91" s="41"/>
      <c r="D91" s="42"/>
      <c r="E91" s="33"/>
    </row>
    <row r="92" spans="1:5" s="30" customFormat="1" ht="18" x14ac:dyDescent="0.35">
      <c r="A92" s="40"/>
      <c r="B92" s="41"/>
      <c r="C92" s="41"/>
      <c r="D92" s="42"/>
      <c r="E92" s="33"/>
    </row>
    <row r="93" spans="1:5" s="30" customFormat="1" ht="18" x14ac:dyDescent="0.35">
      <c r="A93" s="40"/>
      <c r="B93" s="41"/>
      <c r="C93" s="41"/>
      <c r="D93" s="42"/>
      <c r="E93" s="33"/>
    </row>
    <row r="94" spans="1:5" s="30" customFormat="1" ht="18" x14ac:dyDescent="0.35">
      <c r="A94" s="40"/>
      <c r="B94" s="41"/>
      <c r="C94" s="41"/>
      <c r="D94" s="42"/>
      <c r="E94" s="33"/>
    </row>
    <row r="95" spans="1:5" s="30" customFormat="1" ht="18" x14ac:dyDescent="0.35">
      <c r="A95" s="40"/>
      <c r="B95" s="41"/>
      <c r="C95" s="41"/>
      <c r="D95" s="42"/>
      <c r="E95" s="33"/>
    </row>
    <row r="96" spans="1:5" s="30" customFormat="1" ht="18" x14ac:dyDescent="0.35">
      <c r="A96" s="40"/>
      <c r="B96" s="41"/>
      <c r="C96" s="41"/>
      <c r="D96" s="42"/>
      <c r="E96" s="33"/>
    </row>
    <row r="97" spans="1:5" s="30" customFormat="1" ht="18" x14ac:dyDescent="0.35">
      <c r="A97" s="40"/>
      <c r="B97" s="41"/>
      <c r="C97" s="41"/>
      <c r="D97" s="42"/>
      <c r="E97" s="33"/>
    </row>
    <row r="98" spans="1:5" s="30" customFormat="1" ht="18" x14ac:dyDescent="0.35">
      <c r="A98" s="40"/>
      <c r="B98" s="41"/>
      <c r="C98" s="41"/>
      <c r="D98" s="42"/>
      <c r="E98" s="33"/>
    </row>
    <row r="99" spans="1:5" s="30" customFormat="1" ht="18" x14ac:dyDescent="0.35">
      <c r="A99" s="40"/>
      <c r="B99" s="41"/>
      <c r="C99" s="41"/>
      <c r="D99" s="42"/>
      <c r="E99" s="33"/>
    </row>
    <row r="100" spans="1:5" s="30" customFormat="1" ht="18" x14ac:dyDescent="0.35">
      <c r="A100" s="40"/>
      <c r="B100" s="41"/>
      <c r="C100" s="41"/>
      <c r="D100" s="42"/>
      <c r="E100" s="33"/>
    </row>
    <row r="101" spans="1:5" x14ac:dyDescent="0.25">
      <c r="B101" s="26"/>
      <c r="C101" s="26"/>
    </row>
    <row r="102" spans="1:5" x14ac:dyDescent="0.25">
      <c r="B102" s="26"/>
      <c r="C102" s="26"/>
    </row>
    <row r="103" spans="1:5" x14ac:dyDescent="0.25">
      <c r="B103" s="26"/>
      <c r="C103" s="26"/>
    </row>
    <row r="104" spans="1:5" x14ac:dyDescent="0.25">
      <c r="B104" s="26"/>
      <c r="C104" s="26"/>
    </row>
    <row r="105" spans="1:5" x14ac:dyDescent="0.25">
      <c r="B105" s="26"/>
      <c r="C105" s="26"/>
    </row>
    <row r="106" spans="1:5" x14ac:dyDescent="0.25">
      <c r="B106" s="26"/>
      <c r="C106" s="26"/>
    </row>
    <row r="107" spans="1:5" x14ac:dyDescent="0.25">
      <c r="B107" s="26"/>
      <c r="C107" s="26"/>
    </row>
    <row r="108" spans="1:5" x14ac:dyDescent="0.25">
      <c r="B108" s="26"/>
      <c r="C108" s="26"/>
    </row>
    <row r="109" spans="1:5" x14ac:dyDescent="0.25">
      <c r="B109" s="26"/>
      <c r="C109" s="26"/>
    </row>
    <row r="110" spans="1:5" x14ac:dyDescent="0.25">
      <c r="B110" s="26"/>
      <c r="C110" s="26"/>
    </row>
    <row r="111" spans="1:5" x14ac:dyDescent="0.25">
      <c r="B111" s="26"/>
      <c r="C111" s="26"/>
    </row>
    <row r="112" spans="1:5" x14ac:dyDescent="0.25">
      <c r="B112" s="26"/>
      <c r="C112" s="26"/>
    </row>
    <row r="113" spans="2:3" x14ac:dyDescent="0.25">
      <c r="B113" s="26"/>
      <c r="C113" s="26"/>
    </row>
    <row r="114" spans="2:3" x14ac:dyDescent="0.25">
      <c r="B114" s="26"/>
      <c r="C114" s="26"/>
    </row>
    <row r="115" spans="2:3" x14ac:dyDescent="0.25">
      <c r="B115" s="26"/>
      <c r="C115" s="26"/>
    </row>
    <row r="116" spans="2:3" x14ac:dyDescent="0.25">
      <c r="B116" s="26"/>
      <c r="C116" s="26"/>
    </row>
    <row r="117" spans="2:3" x14ac:dyDescent="0.25">
      <c r="B117" s="26"/>
      <c r="C117" s="26"/>
    </row>
    <row r="118" spans="2:3" x14ac:dyDescent="0.25">
      <c r="B118" s="26"/>
      <c r="C118" s="26"/>
    </row>
    <row r="119" spans="2:3" x14ac:dyDescent="0.25">
      <c r="B119" s="26"/>
      <c r="C119" s="26"/>
    </row>
    <row r="120" spans="2:3" x14ac:dyDescent="0.25">
      <c r="B120" s="26"/>
      <c r="C120" s="26"/>
    </row>
    <row r="121" spans="2:3" x14ac:dyDescent="0.25">
      <c r="B121" s="26"/>
      <c r="C121" s="26"/>
    </row>
    <row r="122" spans="2:3" x14ac:dyDescent="0.25">
      <c r="B122" s="26"/>
      <c r="C122" s="26"/>
    </row>
    <row r="123" spans="2:3" x14ac:dyDescent="0.25">
      <c r="B123" s="26"/>
      <c r="C123" s="26"/>
    </row>
  </sheetData>
  <mergeCells count="3">
    <mergeCell ref="A3:D3"/>
    <mergeCell ref="A1:D1"/>
    <mergeCell ref="A2:D2"/>
  </mergeCells>
  <phoneticPr fontId="3" type="noConversion"/>
  <pageMargins left="0.74803149606299213" right="0.39370078740157483" top="0.27559055118110237" bottom="0.19685039370078741" header="0.27559055118110237" footer="0.27559055118110237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17"/>
  <sheetViews>
    <sheetView view="pageBreakPreview" topLeftCell="A87" zoomScale="84" zoomScaleSheetLayoutView="84" workbookViewId="0">
      <selection activeCell="G93" sqref="G93"/>
    </sheetView>
  </sheetViews>
  <sheetFormatPr defaultColWidth="3.5546875" defaultRowHeight="13.2" x14ac:dyDescent="0.25"/>
  <cols>
    <col min="1" max="1" width="7.6640625" style="16" customWidth="1"/>
    <col min="2" max="2" width="108.6640625" style="17" customWidth="1"/>
    <col min="3" max="3" width="9.88671875" style="18" customWidth="1"/>
    <col min="4" max="4" width="8.109375" style="18" customWidth="1"/>
    <col min="5" max="5" width="23.6640625" style="18" customWidth="1"/>
    <col min="6" max="7" width="12.21875" style="18" customWidth="1"/>
    <col min="8" max="8" width="14.5546875" style="18" customWidth="1"/>
    <col min="9" max="9" width="14.88671875" style="18" customWidth="1"/>
    <col min="10" max="256" width="9.109375" style="19" customWidth="1"/>
    <col min="257" max="16384" width="3.5546875" style="19"/>
  </cols>
  <sheetData>
    <row r="1" spans="1:9" ht="91.5" customHeight="1" x14ac:dyDescent="0.3">
      <c r="B1" s="197" t="s">
        <v>442</v>
      </c>
      <c r="C1" s="197"/>
      <c r="D1" s="197"/>
      <c r="E1" s="197"/>
      <c r="F1" s="197"/>
      <c r="G1" s="197"/>
      <c r="H1" s="197"/>
      <c r="I1" s="110"/>
    </row>
    <row r="2" spans="1:9" ht="87.6" customHeight="1" x14ac:dyDescent="0.3">
      <c r="B2" s="197" t="s">
        <v>421</v>
      </c>
      <c r="C2" s="197"/>
      <c r="D2" s="197"/>
      <c r="E2" s="197"/>
      <c r="F2" s="197"/>
      <c r="G2" s="197"/>
      <c r="H2" s="197"/>
      <c r="I2" s="20"/>
    </row>
    <row r="3" spans="1:9" s="33" customFormat="1" ht="55.5" customHeight="1" x14ac:dyDescent="0.35">
      <c r="A3" s="196" t="s">
        <v>395</v>
      </c>
      <c r="B3" s="196"/>
      <c r="C3" s="196"/>
      <c r="D3" s="196"/>
      <c r="E3" s="196"/>
      <c r="F3" s="196"/>
      <c r="G3" s="161"/>
      <c r="H3" s="113"/>
      <c r="I3" s="107"/>
    </row>
    <row r="4" spans="1:9" s="23" customFormat="1" ht="15.6" x14ac:dyDescent="0.3">
      <c r="A4" s="72"/>
      <c r="B4" s="72"/>
      <c r="C4" s="72"/>
      <c r="D4" s="72"/>
      <c r="E4" s="71"/>
      <c r="F4" s="201" t="s">
        <v>160</v>
      </c>
      <c r="G4" s="201"/>
      <c r="H4" s="201"/>
      <c r="I4" s="112"/>
    </row>
    <row r="5" spans="1:9" s="46" customFormat="1" ht="93.75" customHeight="1" x14ac:dyDescent="0.3">
      <c r="A5" s="49" t="s">
        <v>161</v>
      </c>
      <c r="B5" s="87" t="s">
        <v>162</v>
      </c>
      <c r="C5" s="51" t="s">
        <v>268</v>
      </c>
      <c r="D5" s="51" t="s">
        <v>269</v>
      </c>
      <c r="E5" s="51" t="s">
        <v>270</v>
      </c>
      <c r="F5" s="51" t="s">
        <v>271</v>
      </c>
      <c r="G5" s="34" t="s">
        <v>377</v>
      </c>
      <c r="H5" s="87" t="s">
        <v>335</v>
      </c>
    </row>
    <row r="6" spans="1:9" s="50" customFormat="1" ht="18" x14ac:dyDescent="0.3">
      <c r="A6" s="73">
        <v>1</v>
      </c>
      <c r="B6" s="87">
        <v>2</v>
      </c>
      <c r="C6" s="45" t="s">
        <v>163</v>
      </c>
      <c r="D6" s="45" t="s">
        <v>164</v>
      </c>
      <c r="E6" s="45" t="s">
        <v>165</v>
      </c>
      <c r="F6" s="45" t="s">
        <v>166</v>
      </c>
      <c r="G6" s="45" t="s">
        <v>381</v>
      </c>
      <c r="H6" s="87">
        <v>8</v>
      </c>
    </row>
    <row r="7" spans="1:9" s="47" customFormat="1" ht="17.25" customHeight="1" x14ac:dyDescent="0.3">
      <c r="A7" s="53" t="s">
        <v>28</v>
      </c>
      <c r="B7" s="139" t="s">
        <v>30</v>
      </c>
      <c r="C7" s="91" t="s">
        <v>27</v>
      </c>
      <c r="D7" s="91"/>
      <c r="E7" s="91"/>
      <c r="F7" s="91"/>
      <c r="G7" s="117">
        <f>G8+G14+G25+G28+G22</f>
        <v>143.68688</v>
      </c>
      <c r="H7" s="117">
        <f>H8+H14+H25+H28+H22</f>
        <v>3258.9094400000004</v>
      </c>
    </row>
    <row r="8" spans="1:9" s="47" customFormat="1" ht="43.5" customHeight="1" x14ac:dyDescent="0.3">
      <c r="A8" s="53" t="s">
        <v>29</v>
      </c>
      <c r="B8" s="90" t="s">
        <v>157</v>
      </c>
      <c r="C8" s="91" t="s">
        <v>27</v>
      </c>
      <c r="D8" s="91" t="s">
        <v>26</v>
      </c>
      <c r="E8" s="91"/>
      <c r="F8" s="91"/>
      <c r="G8" s="117">
        <f t="shared" ref="G8:H10" si="0">G9</f>
        <v>0</v>
      </c>
      <c r="H8" s="117">
        <f t="shared" si="0"/>
        <v>686.43799999999999</v>
      </c>
    </row>
    <row r="9" spans="1:9" s="47" customFormat="1" ht="17.25" customHeight="1" x14ac:dyDescent="0.3">
      <c r="A9" s="73"/>
      <c r="B9" s="92" t="s">
        <v>111</v>
      </c>
      <c r="C9" s="51" t="s">
        <v>27</v>
      </c>
      <c r="D9" s="51" t="s">
        <v>26</v>
      </c>
      <c r="E9" s="51" t="s">
        <v>325</v>
      </c>
      <c r="F9" s="51"/>
      <c r="G9" s="118">
        <f t="shared" si="0"/>
        <v>0</v>
      </c>
      <c r="H9" s="118">
        <f t="shared" si="0"/>
        <v>686.43799999999999</v>
      </c>
    </row>
    <row r="10" spans="1:9" s="47" customFormat="1" ht="18" customHeight="1" x14ac:dyDescent="0.3">
      <c r="A10" s="73"/>
      <c r="B10" s="92" t="s">
        <v>112</v>
      </c>
      <c r="C10" s="51" t="s">
        <v>27</v>
      </c>
      <c r="D10" s="51" t="s">
        <v>26</v>
      </c>
      <c r="E10" s="51" t="s">
        <v>326</v>
      </c>
      <c r="F10" s="51"/>
      <c r="G10" s="118">
        <f t="shared" si="0"/>
        <v>0</v>
      </c>
      <c r="H10" s="118">
        <f t="shared" si="0"/>
        <v>686.43799999999999</v>
      </c>
    </row>
    <row r="11" spans="1:9" s="47" customFormat="1" ht="34.5" customHeight="1" x14ac:dyDescent="0.3">
      <c r="A11" s="73"/>
      <c r="B11" s="89" t="s">
        <v>243</v>
      </c>
      <c r="C11" s="51" t="s">
        <v>27</v>
      </c>
      <c r="D11" s="51" t="s">
        <v>26</v>
      </c>
      <c r="E11" s="51" t="s">
        <v>326</v>
      </c>
      <c r="F11" s="51" t="s">
        <v>281</v>
      </c>
      <c r="G11" s="118">
        <f>G12+G13</f>
        <v>0</v>
      </c>
      <c r="H11" s="118">
        <f>H12+H13</f>
        <v>686.43799999999999</v>
      </c>
    </row>
    <row r="12" spans="1:9" s="47" customFormat="1" ht="33.75" customHeight="1" x14ac:dyDescent="0.3">
      <c r="A12" s="73"/>
      <c r="B12" s="65" t="s">
        <v>50</v>
      </c>
      <c r="C12" s="51" t="s">
        <v>27</v>
      </c>
      <c r="D12" s="51" t="s">
        <v>26</v>
      </c>
      <c r="E12" s="51" t="s">
        <v>326</v>
      </c>
      <c r="F12" s="51" t="s">
        <v>63</v>
      </c>
      <c r="G12" s="118">
        <v>0</v>
      </c>
      <c r="H12" s="118">
        <v>527.21799999999996</v>
      </c>
    </row>
    <row r="13" spans="1:9" s="47" customFormat="1" ht="33" customHeight="1" x14ac:dyDescent="0.3">
      <c r="A13" s="73"/>
      <c r="B13" s="89" t="s">
        <v>401</v>
      </c>
      <c r="C13" s="51" t="s">
        <v>27</v>
      </c>
      <c r="D13" s="51" t="s">
        <v>26</v>
      </c>
      <c r="E13" s="51" t="s">
        <v>326</v>
      </c>
      <c r="F13" s="51" t="s">
        <v>52</v>
      </c>
      <c r="G13" s="118">
        <v>0</v>
      </c>
      <c r="H13" s="118">
        <v>159.22</v>
      </c>
    </row>
    <row r="14" spans="1:9" s="47" customFormat="1" ht="67.5" customHeight="1" x14ac:dyDescent="0.3">
      <c r="A14" s="53" t="s">
        <v>73</v>
      </c>
      <c r="B14" s="90" t="s">
        <v>152</v>
      </c>
      <c r="C14" s="91" t="s">
        <v>27</v>
      </c>
      <c r="D14" s="91" t="s">
        <v>64</v>
      </c>
      <c r="E14" s="91"/>
      <c r="F14" s="91"/>
      <c r="G14" s="117">
        <f>G15</f>
        <v>0</v>
      </c>
      <c r="H14" s="117">
        <f>H15</f>
        <v>2186.855</v>
      </c>
    </row>
    <row r="15" spans="1:9" s="47" customFormat="1" ht="36.75" customHeight="1" x14ac:dyDescent="0.3">
      <c r="A15" s="73"/>
      <c r="B15" s="92" t="s">
        <v>345</v>
      </c>
      <c r="C15" s="51" t="s">
        <v>27</v>
      </c>
      <c r="D15" s="51" t="s">
        <v>64</v>
      </c>
      <c r="E15" s="51" t="s">
        <v>329</v>
      </c>
      <c r="F15" s="51"/>
      <c r="G15" s="118">
        <f>G16</f>
        <v>0</v>
      </c>
      <c r="H15" s="118">
        <f>H16</f>
        <v>2186.855</v>
      </c>
    </row>
    <row r="16" spans="1:9" s="47" customFormat="1" ht="16.5" customHeight="1" x14ac:dyDescent="0.3">
      <c r="A16" s="73"/>
      <c r="B16" s="92" t="s">
        <v>113</v>
      </c>
      <c r="C16" s="51" t="s">
        <v>27</v>
      </c>
      <c r="D16" s="51" t="s">
        <v>64</v>
      </c>
      <c r="E16" s="51" t="s">
        <v>329</v>
      </c>
      <c r="F16" s="51"/>
      <c r="G16" s="118">
        <f>G17+G20+G21</f>
        <v>0</v>
      </c>
      <c r="H16" s="118">
        <f>H17+H20+H21</f>
        <v>2186.855</v>
      </c>
    </row>
    <row r="17" spans="1:8" s="47" customFormat="1" ht="16.5" customHeight="1" x14ac:dyDescent="0.3">
      <c r="A17" s="73"/>
      <c r="B17" s="140" t="s">
        <v>242</v>
      </c>
      <c r="C17" s="51" t="s">
        <v>27</v>
      </c>
      <c r="D17" s="51" t="s">
        <v>64</v>
      </c>
      <c r="E17" s="51" t="s">
        <v>329</v>
      </c>
      <c r="F17" s="51" t="s">
        <v>281</v>
      </c>
      <c r="G17" s="118">
        <f>G18+G19</f>
        <v>0</v>
      </c>
      <c r="H17" s="118">
        <f>H18+H19</f>
        <v>1224.7149999999999</v>
      </c>
    </row>
    <row r="18" spans="1:8" s="47" customFormat="1" ht="17.399999999999999" customHeight="1" x14ac:dyDescent="0.3">
      <c r="A18" s="73"/>
      <c r="B18" s="65" t="s">
        <v>50</v>
      </c>
      <c r="C18" s="51" t="s">
        <v>27</v>
      </c>
      <c r="D18" s="51" t="s">
        <v>64</v>
      </c>
      <c r="E18" s="51" t="s">
        <v>330</v>
      </c>
      <c r="F18" s="51" t="s">
        <v>63</v>
      </c>
      <c r="G18" s="118">
        <v>0</v>
      </c>
      <c r="H18" s="118">
        <v>940.64</v>
      </c>
    </row>
    <row r="19" spans="1:8" s="47" customFormat="1" ht="36.75" customHeight="1" x14ac:dyDescent="0.3">
      <c r="A19" s="73"/>
      <c r="B19" s="89" t="s">
        <v>424</v>
      </c>
      <c r="C19" s="51" t="s">
        <v>27</v>
      </c>
      <c r="D19" s="51" t="s">
        <v>64</v>
      </c>
      <c r="E19" s="51" t="s">
        <v>329</v>
      </c>
      <c r="F19" s="51" t="s">
        <v>52</v>
      </c>
      <c r="G19" s="118">
        <v>0</v>
      </c>
      <c r="H19" s="118">
        <v>284.07499999999999</v>
      </c>
    </row>
    <row r="20" spans="1:8" s="47" customFormat="1" ht="17.25" customHeight="1" x14ac:dyDescent="0.3">
      <c r="A20" s="73"/>
      <c r="B20" s="65" t="s">
        <v>50</v>
      </c>
      <c r="C20" s="51" t="s">
        <v>27</v>
      </c>
      <c r="D20" s="51" t="s">
        <v>64</v>
      </c>
      <c r="E20" s="51" t="s">
        <v>332</v>
      </c>
      <c r="F20" s="51" t="s">
        <v>63</v>
      </c>
      <c r="G20" s="118">
        <v>0</v>
      </c>
      <c r="H20" s="118">
        <v>738.971</v>
      </c>
    </row>
    <row r="21" spans="1:8" s="47" customFormat="1" ht="35.25" customHeight="1" x14ac:dyDescent="0.3">
      <c r="A21" s="73"/>
      <c r="B21" s="65" t="s">
        <v>401</v>
      </c>
      <c r="C21" s="51" t="s">
        <v>27</v>
      </c>
      <c r="D21" s="51" t="s">
        <v>64</v>
      </c>
      <c r="E21" s="51" t="s">
        <v>332</v>
      </c>
      <c r="F21" s="51" t="s">
        <v>52</v>
      </c>
      <c r="G21" s="118">
        <v>0</v>
      </c>
      <c r="H21" s="118">
        <v>223.16900000000001</v>
      </c>
    </row>
    <row r="22" spans="1:8" s="47" customFormat="1" ht="35.25" customHeight="1" x14ac:dyDescent="0.3">
      <c r="A22" s="116" t="s">
        <v>76</v>
      </c>
      <c r="B22" s="165" t="s">
        <v>151</v>
      </c>
      <c r="C22" s="91" t="s">
        <v>27</v>
      </c>
      <c r="D22" s="91" t="s">
        <v>154</v>
      </c>
      <c r="E22" s="91"/>
      <c r="F22" s="91"/>
      <c r="G22" s="97">
        <f>G23</f>
        <v>0</v>
      </c>
      <c r="H22" s="117">
        <f>H23</f>
        <v>1</v>
      </c>
    </row>
    <row r="23" spans="1:8" s="47" customFormat="1" ht="21" customHeight="1" x14ac:dyDescent="0.3">
      <c r="A23" s="103"/>
      <c r="B23" s="92" t="s">
        <v>111</v>
      </c>
      <c r="C23" s="51" t="s">
        <v>27</v>
      </c>
      <c r="D23" s="51" t="s">
        <v>154</v>
      </c>
      <c r="E23" s="51" t="s">
        <v>365</v>
      </c>
      <c r="F23" s="51"/>
      <c r="G23" s="88">
        <f>G24</f>
        <v>0</v>
      </c>
      <c r="H23" s="118">
        <f>H24</f>
        <v>1</v>
      </c>
    </row>
    <row r="24" spans="1:8" s="47" customFormat="1" ht="17.399999999999999" customHeight="1" x14ac:dyDescent="0.3">
      <c r="A24" s="103"/>
      <c r="B24" s="141" t="s">
        <v>265</v>
      </c>
      <c r="C24" s="51" t="s">
        <v>27</v>
      </c>
      <c r="D24" s="51" t="s">
        <v>154</v>
      </c>
      <c r="E24" s="51" t="s">
        <v>365</v>
      </c>
      <c r="F24" s="51" t="s">
        <v>320</v>
      </c>
      <c r="G24" s="88">
        <v>0</v>
      </c>
      <c r="H24" s="118">
        <v>1</v>
      </c>
    </row>
    <row r="25" spans="1:8" s="48" customFormat="1" ht="17.399999999999999" customHeight="1" x14ac:dyDescent="0.3">
      <c r="A25" s="116" t="s">
        <v>331</v>
      </c>
      <c r="B25" s="62" t="s">
        <v>149</v>
      </c>
      <c r="C25" s="91" t="s">
        <v>27</v>
      </c>
      <c r="D25" s="91" t="s">
        <v>70</v>
      </c>
      <c r="E25" s="91"/>
      <c r="F25" s="91"/>
      <c r="G25" s="97">
        <f>G26</f>
        <v>0</v>
      </c>
      <c r="H25" s="117">
        <f>H26</f>
        <v>8</v>
      </c>
    </row>
    <row r="26" spans="1:8" s="48" customFormat="1" ht="17.399999999999999" customHeight="1" x14ac:dyDescent="0.3">
      <c r="A26" s="73"/>
      <c r="B26" s="65" t="s">
        <v>32</v>
      </c>
      <c r="C26" s="51" t="s">
        <v>27</v>
      </c>
      <c r="D26" s="51" t="s">
        <v>70</v>
      </c>
      <c r="E26" s="51" t="s">
        <v>0</v>
      </c>
      <c r="F26" s="51"/>
      <c r="G26" s="88">
        <f>G27</f>
        <v>0</v>
      </c>
      <c r="H26" s="118">
        <f>H27</f>
        <v>8</v>
      </c>
    </row>
    <row r="27" spans="1:8" s="48" customFormat="1" ht="15.6" customHeight="1" x14ac:dyDescent="0.3">
      <c r="A27" s="73"/>
      <c r="B27" s="65" t="s">
        <v>71</v>
      </c>
      <c r="C27" s="51" t="s">
        <v>27</v>
      </c>
      <c r="D27" s="51" t="s">
        <v>70</v>
      </c>
      <c r="E27" s="51" t="s">
        <v>0</v>
      </c>
      <c r="F27" s="51" t="s">
        <v>72</v>
      </c>
      <c r="G27" s="118">
        <v>0</v>
      </c>
      <c r="H27" s="118">
        <v>8</v>
      </c>
    </row>
    <row r="28" spans="1:8" s="48" customFormat="1" ht="24" customHeight="1" x14ac:dyDescent="0.3">
      <c r="A28" s="53" t="s">
        <v>366</v>
      </c>
      <c r="B28" s="62" t="s">
        <v>148</v>
      </c>
      <c r="C28" s="91" t="s">
        <v>27</v>
      </c>
      <c r="D28" s="91" t="s">
        <v>336</v>
      </c>
      <c r="E28" s="91"/>
      <c r="F28" s="91"/>
      <c r="G28" s="117">
        <f>G29</f>
        <v>143.68688</v>
      </c>
      <c r="H28" s="117">
        <f>H29</f>
        <v>376.61644000000001</v>
      </c>
    </row>
    <row r="29" spans="1:8" s="48" customFormat="1" ht="19.2" customHeight="1" x14ac:dyDescent="0.3">
      <c r="A29" s="53"/>
      <c r="B29" s="92" t="s">
        <v>111</v>
      </c>
      <c r="C29" s="51" t="s">
        <v>27</v>
      </c>
      <c r="D29" s="51" t="s">
        <v>336</v>
      </c>
      <c r="E29" s="51"/>
      <c r="F29" s="91"/>
      <c r="G29" s="118">
        <f>G37+G30+G31+G33+G32</f>
        <v>143.68688</v>
      </c>
      <c r="H29" s="118">
        <f>H37+H30+H31+H33+H32</f>
        <v>376.61644000000001</v>
      </c>
    </row>
    <row r="30" spans="1:8" s="48" customFormat="1" ht="25.2" hidden="1" customHeight="1" x14ac:dyDescent="0.3">
      <c r="A30" s="73"/>
      <c r="B30" s="65" t="s">
        <v>31</v>
      </c>
      <c r="C30" s="51" t="s">
        <v>27</v>
      </c>
      <c r="D30" s="51" t="s">
        <v>336</v>
      </c>
      <c r="E30" s="51" t="s">
        <v>383</v>
      </c>
      <c r="F30" s="51" t="s">
        <v>65</v>
      </c>
      <c r="G30" s="51" t="s">
        <v>379</v>
      </c>
      <c r="H30" s="118">
        <v>0</v>
      </c>
    </row>
    <row r="31" spans="1:8" s="48" customFormat="1" ht="19.2" customHeight="1" x14ac:dyDescent="0.3">
      <c r="A31" s="73"/>
      <c r="B31" s="65" t="s">
        <v>425</v>
      </c>
      <c r="C31" s="51" t="s">
        <v>27</v>
      </c>
      <c r="D31" s="51" t="s">
        <v>336</v>
      </c>
      <c r="E31" s="51" t="s">
        <v>367</v>
      </c>
      <c r="F31" s="51" t="s">
        <v>67</v>
      </c>
      <c r="G31" s="118">
        <f>H31-166.72956</f>
        <v>113.26288</v>
      </c>
      <c r="H31" s="118">
        <f>60.722+106+113.27044</f>
        <v>279.99243999999999</v>
      </c>
    </row>
    <row r="32" spans="1:8" s="48" customFormat="1" ht="16.8" customHeight="1" x14ac:dyDescent="0.3">
      <c r="A32" s="73"/>
      <c r="B32" s="65" t="s">
        <v>374</v>
      </c>
      <c r="C32" s="51" t="s">
        <v>27</v>
      </c>
      <c r="D32" s="51" t="s">
        <v>336</v>
      </c>
      <c r="E32" s="51" t="s">
        <v>367</v>
      </c>
      <c r="F32" s="51" t="s">
        <v>375</v>
      </c>
      <c r="G32" s="118">
        <v>0</v>
      </c>
      <c r="H32" s="118">
        <v>15</v>
      </c>
    </row>
    <row r="33" spans="1:9" s="48" customFormat="1" ht="19.2" customHeight="1" x14ac:dyDescent="0.3">
      <c r="A33" s="73"/>
      <c r="B33" s="65" t="s">
        <v>373</v>
      </c>
      <c r="C33" s="51" t="s">
        <v>27</v>
      </c>
      <c r="D33" s="51" t="s">
        <v>336</v>
      </c>
      <c r="E33" s="51" t="s">
        <v>367</v>
      </c>
      <c r="F33" s="51" t="s">
        <v>368</v>
      </c>
      <c r="G33" s="118">
        <f>G34+G35+G36</f>
        <v>30.423999999999999</v>
      </c>
      <c r="H33" s="118">
        <f>H34+H35+H36</f>
        <v>65.424000000000007</v>
      </c>
    </row>
    <row r="34" spans="1:9" s="48" customFormat="1" ht="19.2" customHeight="1" x14ac:dyDescent="0.3">
      <c r="A34" s="73"/>
      <c r="B34" s="65" t="s">
        <v>68</v>
      </c>
      <c r="C34" s="51" t="s">
        <v>27</v>
      </c>
      <c r="D34" s="51" t="s">
        <v>336</v>
      </c>
      <c r="E34" s="51" t="s">
        <v>367</v>
      </c>
      <c r="F34" s="51" t="s">
        <v>69</v>
      </c>
      <c r="G34" s="118">
        <f>H34-30</f>
        <v>30.423999999999999</v>
      </c>
      <c r="H34" s="118">
        <f>30.424+30</f>
        <v>60.423999999999999</v>
      </c>
    </row>
    <row r="35" spans="1:9" s="48" customFormat="1" ht="17.399999999999999" customHeight="1" x14ac:dyDescent="0.3">
      <c r="A35" s="73"/>
      <c r="B35" s="65" t="s">
        <v>414</v>
      </c>
      <c r="C35" s="51" t="s">
        <v>27</v>
      </c>
      <c r="D35" s="51" t="s">
        <v>336</v>
      </c>
      <c r="E35" s="51" t="s">
        <v>367</v>
      </c>
      <c r="F35" s="51" t="s">
        <v>369</v>
      </c>
      <c r="G35" s="118">
        <v>0</v>
      </c>
      <c r="H35" s="118">
        <v>3</v>
      </c>
    </row>
    <row r="36" spans="1:9" s="48" customFormat="1" ht="19.8" customHeight="1" x14ac:dyDescent="0.3">
      <c r="A36" s="73"/>
      <c r="B36" s="65" t="s">
        <v>371</v>
      </c>
      <c r="C36" s="51" t="s">
        <v>27</v>
      </c>
      <c r="D36" s="51" t="s">
        <v>336</v>
      </c>
      <c r="E36" s="51" t="s">
        <v>367</v>
      </c>
      <c r="F36" s="51" t="s">
        <v>370</v>
      </c>
      <c r="G36" s="118">
        <v>0</v>
      </c>
      <c r="H36" s="118">
        <v>2</v>
      </c>
    </row>
    <row r="37" spans="1:9" s="48" customFormat="1" ht="20.399999999999999" customHeight="1" x14ac:dyDescent="0.3">
      <c r="A37" s="73"/>
      <c r="B37" s="65" t="s">
        <v>425</v>
      </c>
      <c r="C37" s="51" t="s">
        <v>27</v>
      </c>
      <c r="D37" s="51" t="s">
        <v>336</v>
      </c>
      <c r="E37" s="51" t="s">
        <v>376</v>
      </c>
      <c r="F37" s="51" t="s">
        <v>67</v>
      </c>
      <c r="G37" s="118">
        <v>0</v>
      </c>
      <c r="H37" s="118">
        <v>16.2</v>
      </c>
    </row>
    <row r="38" spans="1:9" s="48" customFormat="1" ht="17.399999999999999" customHeight="1" x14ac:dyDescent="0.3">
      <c r="A38" s="53" t="s">
        <v>33</v>
      </c>
      <c r="B38" s="62" t="s">
        <v>74</v>
      </c>
      <c r="C38" s="91" t="s">
        <v>26</v>
      </c>
      <c r="D38" s="91"/>
      <c r="E38" s="91"/>
      <c r="F38" s="91"/>
      <c r="G38" s="117">
        <f>G39</f>
        <v>0</v>
      </c>
      <c r="H38" s="117">
        <f>H39</f>
        <v>204.09999999999997</v>
      </c>
    </row>
    <row r="39" spans="1:9" s="48" customFormat="1" ht="18" customHeight="1" x14ac:dyDescent="0.3">
      <c r="A39" s="53" t="s">
        <v>34</v>
      </c>
      <c r="B39" s="60" t="s">
        <v>175</v>
      </c>
      <c r="C39" s="91" t="s">
        <v>26</v>
      </c>
      <c r="D39" s="91" t="s">
        <v>75</v>
      </c>
      <c r="E39" s="91"/>
      <c r="F39" s="91"/>
      <c r="G39" s="118">
        <f>G40</f>
        <v>0</v>
      </c>
      <c r="H39" s="118">
        <f>H40</f>
        <v>204.09999999999997</v>
      </c>
    </row>
    <row r="40" spans="1:9" ht="53.4" customHeight="1" x14ac:dyDescent="0.25">
      <c r="A40" s="74"/>
      <c r="B40" s="61" t="s">
        <v>35</v>
      </c>
      <c r="C40" s="51" t="s">
        <v>26</v>
      </c>
      <c r="D40" s="51" t="s">
        <v>75</v>
      </c>
      <c r="E40" s="51" t="s">
        <v>4</v>
      </c>
      <c r="F40" s="51"/>
      <c r="G40" s="118">
        <f>G41+G44</f>
        <v>0</v>
      </c>
      <c r="H40" s="118">
        <f>H41+H44</f>
        <v>204.09999999999997</v>
      </c>
      <c r="I40" s="19"/>
    </row>
    <row r="41" spans="1:9" ht="51" customHeight="1" x14ac:dyDescent="0.25">
      <c r="A41" s="74"/>
      <c r="B41" s="89" t="s">
        <v>243</v>
      </c>
      <c r="C41" s="51" t="s">
        <v>26</v>
      </c>
      <c r="D41" s="51" t="s">
        <v>75</v>
      </c>
      <c r="E41" s="51" t="s">
        <v>5</v>
      </c>
      <c r="F41" s="51" t="s">
        <v>281</v>
      </c>
      <c r="G41" s="118">
        <f>G42+G43</f>
        <v>29.742999999999995</v>
      </c>
      <c r="H41" s="118">
        <f>H42+H43</f>
        <v>198.09999999999997</v>
      </c>
      <c r="I41" s="19"/>
    </row>
    <row r="42" spans="1:9" ht="19.5" customHeight="1" x14ac:dyDescent="0.25">
      <c r="A42" s="74"/>
      <c r="B42" s="65" t="s">
        <v>50</v>
      </c>
      <c r="C42" s="51" t="s">
        <v>26</v>
      </c>
      <c r="D42" s="51" t="s">
        <v>75</v>
      </c>
      <c r="E42" s="51" t="s">
        <v>5</v>
      </c>
      <c r="F42" s="51" t="s">
        <v>63</v>
      </c>
      <c r="G42" s="118">
        <f>H42-129.307</f>
        <v>22.843999999999994</v>
      </c>
      <c r="H42" s="118">
        <f>129.307+22.844</f>
        <v>152.15099999999998</v>
      </c>
      <c r="I42" s="19"/>
    </row>
    <row r="43" spans="1:9" ht="39" customHeight="1" x14ac:dyDescent="0.25">
      <c r="A43" s="74"/>
      <c r="B43" s="89" t="s">
        <v>401</v>
      </c>
      <c r="C43" s="51" t="s">
        <v>26</v>
      </c>
      <c r="D43" s="51" t="s">
        <v>75</v>
      </c>
      <c r="E43" s="51" t="s">
        <v>5</v>
      </c>
      <c r="F43" s="51" t="s">
        <v>52</v>
      </c>
      <c r="G43" s="118">
        <f>H43-39.05</f>
        <v>6.8990000000000009</v>
      </c>
      <c r="H43" s="118">
        <f>6.899+39.05</f>
        <v>45.948999999999998</v>
      </c>
      <c r="I43" s="19"/>
    </row>
    <row r="44" spans="1:9" ht="20.399999999999999" customHeight="1" x14ac:dyDescent="0.25">
      <c r="A44" s="74"/>
      <c r="B44" s="65" t="s">
        <v>425</v>
      </c>
      <c r="C44" s="51" t="s">
        <v>26</v>
      </c>
      <c r="D44" s="51" t="s">
        <v>75</v>
      </c>
      <c r="E44" s="51" t="s">
        <v>5</v>
      </c>
      <c r="F44" s="51" t="s">
        <v>67</v>
      </c>
      <c r="G44" s="118">
        <f>H44-35.743</f>
        <v>-29.743000000000002</v>
      </c>
      <c r="H44" s="118">
        <v>6</v>
      </c>
      <c r="I44" s="19"/>
    </row>
    <row r="45" spans="1:9" ht="18" customHeight="1" x14ac:dyDescent="0.25">
      <c r="A45" s="75" t="s">
        <v>36</v>
      </c>
      <c r="B45" s="139" t="s">
        <v>153</v>
      </c>
      <c r="C45" s="91" t="s">
        <v>75</v>
      </c>
      <c r="D45" s="91"/>
      <c r="E45" s="51"/>
      <c r="F45" s="51"/>
      <c r="G45" s="97">
        <f t="shared" ref="G45:H49" si="1">G46</f>
        <v>0</v>
      </c>
      <c r="H45" s="117">
        <f t="shared" si="1"/>
        <v>1</v>
      </c>
      <c r="I45" s="19"/>
    </row>
    <row r="46" spans="1:9" ht="39.75" customHeight="1" x14ac:dyDescent="0.25">
      <c r="A46" s="75" t="s">
        <v>37</v>
      </c>
      <c r="B46" s="139" t="s">
        <v>347</v>
      </c>
      <c r="C46" s="91" t="s">
        <v>75</v>
      </c>
      <c r="D46" s="91" t="s">
        <v>305</v>
      </c>
      <c r="E46" s="91" t="s">
        <v>351</v>
      </c>
      <c r="F46" s="51"/>
      <c r="G46" s="97">
        <f t="shared" si="1"/>
        <v>0</v>
      </c>
      <c r="H46" s="117">
        <f t="shared" si="1"/>
        <v>1</v>
      </c>
      <c r="I46" s="19"/>
    </row>
    <row r="47" spans="1:9" ht="18" customHeight="1" x14ac:dyDescent="0.25">
      <c r="A47" s="75"/>
      <c r="B47" s="159" t="s">
        <v>349</v>
      </c>
      <c r="C47" s="91" t="s">
        <v>75</v>
      </c>
      <c r="D47" s="91" t="s">
        <v>305</v>
      </c>
      <c r="E47" s="91" t="s">
        <v>8</v>
      </c>
      <c r="F47" s="51"/>
      <c r="G47" s="97">
        <f t="shared" si="1"/>
        <v>0</v>
      </c>
      <c r="H47" s="117">
        <f t="shared" si="1"/>
        <v>1</v>
      </c>
      <c r="I47" s="19"/>
    </row>
    <row r="48" spans="1:9" ht="39.75" customHeight="1" x14ac:dyDescent="0.25">
      <c r="A48" s="75"/>
      <c r="B48" s="160" t="s">
        <v>350</v>
      </c>
      <c r="C48" s="51" t="s">
        <v>75</v>
      </c>
      <c r="D48" s="51" t="s">
        <v>305</v>
      </c>
      <c r="E48" s="51" t="s">
        <v>8</v>
      </c>
      <c r="F48" s="51"/>
      <c r="G48" s="97">
        <f t="shared" si="1"/>
        <v>0</v>
      </c>
      <c r="H48" s="117">
        <f t="shared" si="1"/>
        <v>1</v>
      </c>
      <c r="I48" s="19"/>
    </row>
    <row r="49" spans="1:9" ht="48" customHeight="1" x14ac:dyDescent="0.25">
      <c r="A49" s="75"/>
      <c r="B49" s="141" t="s">
        <v>114</v>
      </c>
      <c r="C49" s="51" t="s">
        <v>75</v>
      </c>
      <c r="D49" s="51" t="s">
        <v>305</v>
      </c>
      <c r="E49" s="51" t="s">
        <v>8</v>
      </c>
      <c r="F49" s="51" t="s">
        <v>348</v>
      </c>
      <c r="G49" s="97">
        <f t="shared" si="1"/>
        <v>0</v>
      </c>
      <c r="H49" s="117">
        <f t="shared" si="1"/>
        <v>1</v>
      </c>
      <c r="I49" s="19"/>
    </row>
    <row r="50" spans="1:9" ht="18" customHeight="1" x14ac:dyDescent="0.25">
      <c r="A50" s="74"/>
      <c r="B50" s="65" t="s">
        <v>426</v>
      </c>
      <c r="C50" s="51" t="s">
        <v>75</v>
      </c>
      <c r="D50" s="51" t="s">
        <v>305</v>
      </c>
      <c r="E50" s="51" t="s">
        <v>3</v>
      </c>
      <c r="F50" s="51" t="s">
        <v>67</v>
      </c>
      <c r="G50" s="118">
        <v>0</v>
      </c>
      <c r="H50" s="118">
        <v>1</v>
      </c>
      <c r="I50" s="19"/>
    </row>
    <row r="51" spans="1:9" ht="18" customHeight="1" x14ac:dyDescent="0.25">
      <c r="A51" s="77" t="s">
        <v>38</v>
      </c>
      <c r="B51" s="139" t="s">
        <v>77</v>
      </c>
      <c r="C51" s="91" t="s">
        <v>64</v>
      </c>
      <c r="D51" s="91"/>
      <c r="E51" s="51"/>
      <c r="F51" s="51"/>
      <c r="G51" s="117">
        <f>G55+G56+G60</f>
        <v>0</v>
      </c>
      <c r="H51" s="117">
        <f>H55+H56+H60</f>
        <v>1002.197</v>
      </c>
      <c r="I51" s="19"/>
    </row>
    <row r="52" spans="1:9" ht="18" customHeight="1" x14ac:dyDescent="0.25">
      <c r="A52" s="77" t="s">
        <v>39</v>
      </c>
      <c r="B52" s="139" t="s">
        <v>141</v>
      </c>
      <c r="C52" s="91" t="s">
        <v>64</v>
      </c>
      <c r="D52" s="91" t="s">
        <v>154</v>
      </c>
      <c r="E52" s="51"/>
      <c r="F52" s="51"/>
      <c r="G52" s="118">
        <f>G54</f>
        <v>0</v>
      </c>
      <c r="H52" s="118">
        <f>H54</f>
        <v>1</v>
      </c>
      <c r="I52" s="19"/>
    </row>
    <row r="53" spans="1:9" ht="18" customHeight="1" x14ac:dyDescent="0.25">
      <c r="A53" s="77"/>
      <c r="B53" s="159" t="s">
        <v>349</v>
      </c>
      <c r="C53" s="91" t="s">
        <v>64</v>
      </c>
      <c r="D53" s="91" t="s">
        <v>154</v>
      </c>
      <c r="E53" s="91" t="s">
        <v>9</v>
      </c>
      <c r="F53" s="51"/>
      <c r="G53" s="118">
        <f>G54</f>
        <v>0</v>
      </c>
      <c r="H53" s="118">
        <f>H54</f>
        <v>1</v>
      </c>
      <c r="I53" s="19"/>
    </row>
    <row r="54" spans="1:9" ht="33" customHeight="1" x14ac:dyDescent="0.25">
      <c r="A54" s="74"/>
      <c r="B54" s="142" t="s">
        <v>352</v>
      </c>
      <c r="C54" s="51" t="s">
        <v>64</v>
      </c>
      <c r="D54" s="51" t="s">
        <v>154</v>
      </c>
      <c r="E54" s="51" t="s">
        <v>9</v>
      </c>
      <c r="F54" s="51"/>
      <c r="G54" s="118">
        <f>G55</f>
        <v>0</v>
      </c>
      <c r="H54" s="118">
        <f>H55</f>
        <v>1</v>
      </c>
      <c r="I54" s="19"/>
    </row>
    <row r="55" spans="1:9" ht="33.6" customHeight="1" x14ac:dyDescent="0.25">
      <c r="A55" s="74"/>
      <c r="B55" s="65" t="s">
        <v>66</v>
      </c>
      <c r="C55" s="93" t="s">
        <v>64</v>
      </c>
      <c r="D55" s="93" t="s">
        <v>154</v>
      </c>
      <c r="E55" s="51" t="s">
        <v>6</v>
      </c>
      <c r="F55" s="51" t="s">
        <v>67</v>
      </c>
      <c r="G55" s="118">
        <v>0</v>
      </c>
      <c r="H55" s="118">
        <v>1</v>
      </c>
      <c r="I55" s="19"/>
    </row>
    <row r="56" spans="1:9" ht="18.75" customHeight="1" x14ac:dyDescent="0.25">
      <c r="A56" s="77" t="s">
        <v>342</v>
      </c>
      <c r="B56" s="62" t="s">
        <v>343</v>
      </c>
      <c r="C56" s="137" t="s">
        <v>64</v>
      </c>
      <c r="D56" s="137" t="s">
        <v>78</v>
      </c>
      <c r="E56" s="91" t="s">
        <v>324</v>
      </c>
      <c r="F56" s="91"/>
      <c r="G56" s="117">
        <f>G57</f>
        <v>0</v>
      </c>
      <c r="H56" s="117">
        <f>H57</f>
        <v>1000.197</v>
      </c>
      <c r="I56" s="19"/>
    </row>
    <row r="57" spans="1:9" ht="18.75" customHeight="1" x14ac:dyDescent="0.25">
      <c r="A57" s="77"/>
      <c r="B57" s="65" t="s">
        <v>344</v>
      </c>
      <c r="C57" s="93" t="s">
        <v>64</v>
      </c>
      <c r="D57" s="93" t="s">
        <v>78</v>
      </c>
      <c r="E57" s="51" t="s">
        <v>324</v>
      </c>
      <c r="F57" s="51"/>
      <c r="G57" s="118">
        <f>G58+G59</f>
        <v>0</v>
      </c>
      <c r="H57" s="118">
        <f>H58+H59</f>
        <v>1000.197</v>
      </c>
      <c r="I57" s="19"/>
    </row>
    <row r="58" spans="1:9" ht="19.2" customHeight="1" x14ac:dyDescent="0.25">
      <c r="A58" s="77"/>
      <c r="B58" s="65" t="s">
        <v>425</v>
      </c>
      <c r="C58" s="93" t="s">
        <v>64</v>
      </c>
      <c r="D58" s="93" t="s">
        <v>78</v>
      </c>
      <c r="E58" s="51" t="s">
        <v>324</v>
      </c>
      <c r="F58" s="51" t="s">
        <v>67</v>
      </c>
      <c r="G58" s="118">
        <v>0</v>
      </c>
      <c r="H58" s="118">
        <v>850.197</v>
      </c>
      <c r="I58" s="19"/>
    </row>
    <row r="59" spans="1:9" ht="18.600000000000001" customHeight="1" x14ac:dyDescent="0.25">
      <c r="A59" s="77"/>
      <c r="B59" s="65" t="s">
        <v>374</v>
      </c>
      <c r="C59" s="93" t="s">
        <v>64</v>
      </c>
      <c r="D59" s="93" t="s">
        <v>78</v>
      </c>
      <c r="E59" s="51" t="s">
        <v>324</v>
      </c>
      <c r="F59" s="51" t="s">
        <v>375</v>
      </c>
      <c r="G59" s="118">
        <v>0</v>
      </c>
      <c r="H59" s="118">
        <v>150</v>
      </c>
      <c r="I59" s="19"/>
    </row>
    <row r="60" spans="1:9" ht="18" customHeight="1" x14ac:dyDescent="0.25">
      <c r="A60" s="77" t="s">
        <v>396</v>
      </c>
      <c r="B60" s="54" t="s">
        <v>140</v>
      </c>
      <c r="C60" s="137" t="s">
        <v>64</v>
      </c>
      <c r="D60" s="137" t="s">
        <v>397</v>
      </c>
      <c r="E60" s="91"/>
      <c r="F60" s="91"/>
      <c r="G60" s="118" t="str">
        <f t="shared" ref="G60" si="2">G62</f>
        <v>0,0</v>
      </c>
      <c r="H60" s="117">
        <f>H61</f>
        <v>1</v>
      </c>
      <c r="I60" s="19"/>
    </row>
    <row r="61" spans="1:9" ht="18" customHeight="1" x14ac:dyDescent="0.25">
      <c r="A61" s="77"/>
      <c r="B61" s="92" t="s">
        <v>111</v>
      </c>
      <c r="C61" s="93" t="s">
        <v>64</v>
      </c>
      <c r="D61" s="93" t="s">
        <v>397</v>
      </c>
      <c r="E61" s="51" t="s">
        <v>398</v>
      </c>
      <c r="F61" s="51" t="s">
        <v>245</v>
      </c>
      <c r="G61" s="118" t="str">
        <f>G62</f>
        <v>0,0</v>
      </c>
      <c r="H61" s="118">
        <f>H62</f>
        <v>1</v>
      </c>
      <c r="I61" s="19"/>
    </row>
    <row r="62" spans="1:9" ht="18" customHeight="1" x14ac:dyDescent="0.25">
      <c r="A62" s="77"/>
      <c r="B62" s="141" t="s">
        <v>265</v>
      </c>
      <c r="C62" s="93" t="s">
        <v>64</v>
      </c>
      <c r="D62" s="93" t="s">
        <v>397</v>
      </c>
      <c r="E62" s="51" t="s">
        <v>398</v>
      </c>
      <c r="F62" s="51" t="s">
        <v>320</v>
      </c>
      <c r="G62" s="51" t="s">
        <v>380</v>
      </c>
      <c r="H62" s="118">
        <v>1</v>
      </c>
      <c r="I62" s="19"/>
    </row>
    <row r="63" spans="1:9" ht="18" customHeight="1" x14ac:dyDescent="0.25">
      <c r="A63" s="78" t="s">
        <v>40</v>
      </c>
      <c r="B63" s="60" t="s">
        <v>79</v>
      </c>
      <c r="C63" s="91" t="s">
        <v>80</v>
      </c>
      <c r="D63" s="91"/>
      <c r="E63" s="91"/>
      <c r="F63" s="91"/>
      <c r="G63" s="117">
        <f>G64+G68</f>
        <v>290</v>
      </c>
      <c r="H63" s="117">
        <f>H64+H68</f>
        <v>369.33035000000001</v>
      </c>
      <c r="I63" s="19"/>
    </row>
    <row r="64" spans="1:9" ht="18" customHeight="1" x14ac:dyDescent="0.25">
      <c r="A64" s="78" t="s">
        <v>41</v>
      </c>
      <c r="B64" s="60" t="s">
        <v>136</v>
      </c>
      <c r="C64" s="91" t="s">
        <v>80</v>
      </c>
      <c r="D64" s="91" t="s">
        <v>26</v>
      </c>
      <c r="E64" s="91"/>
      <c r="F64" s="91"/>
      <c r="G64" s="118">
        <f>G66</f>
        <v>0</v>
      </c>
      <c r="H64" s="118">
        <f>H66</f>
        <v>4.9961000000000002</v>
      </c>
      <c r="I64" s="19"/>
    </row>
    <row r="65" spans="1:9" ht="17.399999999999999" customHeight="1" x14ac:dyDescent="0.25">
      <c r="A65" s="78"/>
      <c r="B65" s="159" t="s">
        <v>349</v>
      </c>
      <c r="C65" s="91" t="s">
        <v>80</v>
      </c>
      <c r="D65" s="91" t="s">
        <v>26</v>
      </c>
      <c r="E65" s="91" t="s">
        <v>10</v>
      </c>
      <c r="F65" s="91"/>
      <c r="G65" s="118">
        <f>G66</f>
        <v>0</v>
      </c>
      <c r="H65" s="118">
        <f>H66</f>
        <v>4.9961000000000002</v>
      </c>
      <c r="I65" s="19"/>
    </row>
    <row r="66" spans="1:9" ht="36" customHeight="1" x14ac:dyDescent="0.25">
      <c r="A66" s="77"/>
      <c r="B66" s="61" t="s">
        <v>353</v>
      </c>
      <c r="C66" s="51" t="s">
        <v>80</v>
      </c>
      <c r="D66" s="51" t="s">
        <v>26</v>
      </c>
      <c r="E66" s="51" t="s">
        <v>10</v>
      </c>
      <c r="F66" s="51"/>
      <c r="G66" s="118">
        <f>G67</f>
        <v>0</v>
      </c>
      <c r="H66" s="118">
        <f>H67</f>
        <v>4.9961000000000002</v>
      </c>
      <c r="I66" s="19"/>
    </row>
    <row r="67" spans="1:9" ht="19.2" customHeight="1" x14ac:dyDescent="0.25">
      <c r="A67" s="77"/>
      <c r="B67" s="65" t="s">
        <v>425</v>
      </c>
      <c r="C67" s="51" t="s">
        <v>80</v>
      </c>
      <c r="D67" s="51" t="s">
        <v>26</v>
      </c>
      <c r="E67" s="51" t="s">
        <v>7</v>
      </c>
      <c r="F67" s="51" t="s">
        <v>67</v>
      </c>
      <c r="G67" s="118">
        <v>0</v>
      </c>
      <c r="H67" s="118">
        <v>4.9961000000000002</v>
      </c>
      <c r="I67" s="19"/>
    </row>
    <row r="68" spans="1:9" ht="16.5" customHeight="1" x14ac:dyDescent="0.25">
      <c r="A68" s="78" t="s">
        <v>155</v>
      </c>
      <c r="B68" s="60" t="s">
        <v>135</v>
      </c>
      <c r="C68" s="91" t="s">
        <v>80</v>
      </c>
      <c r="D68" s="91" t="s">
        <v>75</v>
      </c>
      <c r="E68" s="91"/>
      <c r="F68" s="91"/>
      <c r="G68" s="118">
        <f>G70</f>
        <v>290</v>
      </c>
      <c r="H68" s="117">
        <f>H70+H72</f>
        <v>364.33425</v>
      </c>
      <c r="I68" s="19"/>
    </row>
    <row r="69" spans="1:9" ht="22.5" customHeight="1" x14ac:dyDescent="0.25">
      <c r="A69" s="78"/>
      <c r="B69" s="159" t="s">
        <v>349</v>
      </c>
      <c r="C69" s="51" t="s">
        <v>80</v>
      </c>
      <c r="D69" s="51" t="s">
        <v>75</v>
      </c>
      <c r="E69" s="51" t="s">
        <v>362</v>
      </c>
      <c r="F69" s="91"/>
      <c r="G69" s="118">
        <f>G70</f>
        <v>290</v>
      </c>
      <c r="H69" s="118">
        <f>H70</f>
        <v>290</v>
      </c>
      <c r="I69" s="19"/>
    </row>
    <row r="70" spans="1:9" ht="56.4" customHeight="1" x14ac:dyDescent="0.25">
      <c r="A70" s="74"/>
      <c r="B70" s="61" t="s">
        <v>355</v>
      </c>
      <c r="C70" s="51" t="s">
        <v>80</v>
      </c>
      <c r="D70" s="51" t="s">
        <v>75</v>
      </c>
      <c r="E70" s="51" t="s">
        <v>53</v>
      </c>
      <c r="F70" s="51"/>
      <c r="G70" s="118">
        <f>G71</f>
        <v>290</v>
      </c>
      <c r="H70" s="118">
        <f>H71</f>
        <v>290</v>
      </c>
      <c r="I70" s="19"/>
    </row>
    <row r="71" spans="1:9" ht="22.2" customHeight="1" x14ac:dyDescent="0.25">
      <c r="A71" s="76"/>
      <c r="B71" s="65" t="s">
        <v>425</v>
      </c>
      <c r="C71" s="51" t="s">
        <v>80</v>
      </c>
      <c r="D71" s="51" t="s">
        <v>75</v>
      </c>
      <c r="E71" s="51" t="s">
        <v>54</v>
      </c>
      <c r="F71" s="51" t="s">
        <v>67</v>
      </c>
      <c r="G71" s="118">
        <f>H71</f>
        <v>290</v>
      </c>
      <c r="H71" s="118">
        <f>250+20+20</f>
        <v>290</v>
      </c>
      <c r="I71" s="19"/>
    </row>
    <row r="72" spans="1:9" ht="59.4" customHeight="1" x14ac:dyDescent="0.25">
      <c r="A72" s="76"/>
      <c r="B72" s="62" t="s">
        <v>399</v>
      </c>
      <c r="C72" s="91" t="s">
        <v>80</v>
      </c>
      <c r="D72" s="91" t="s">
        <v>75</v>
      </c>
      <c r="E72" s="91" t="s">
        <v>400</v>
      </c>
      <c r="F72" s="91"/>
      <c r="G72" s="91" t="s">
        <v>380</v>
      </c>
      <c r="H72" s="117">
        <f>H73</f>
        <v>74.334249999999997</v>
      </c>
      <c r="I72" s="19"/>
    </row>
    <row r="73" spans="1:9" ht="22.2" customHeight="1" x14ac:dyDescent="0.25">
      <c r="A73" s="76"/>
      <c r="B73" s="65" t="s">
        <v>425</v>
      </c>
      <c r="C73" s="51" t="s">
        <v>80</v>
      </c>
      <c r="D73" s="51" t="s">
        <v>75</v>
      </c>
      <c r="E73" s="51" t="s">
        <v>388</v>
      </c>
      <c r="F73" s="51" t="s">
        <v>67</v>
      </c>
      <c r="G73" s="118">
        <f>H73-74.33935</f>
        <v>-5.0999999999987722E-3</v>
      </c>
      <c r="H73" s="118">
        <v>74.334249999999997</v>
      </c>
      <c r="I73" s="19"/>
    </row>
    <row r="74" spans="1:9" ht="18" customHeight="1" x14ac:dyDescent="0.25">
      <c r="A74" s="78" t="s">
        <v>42</v>
      </c>
      <c r="B74" s="60" t="s">
        <v>272</v>
      </c>
      <c r="C74" s="91" t="s">
        <v>81</v>
      </c>
      <c r="D74" s="91"/>
      <c r="E74" s="91"/>
      <c r="F74" s="91"/>
      <c r="G74" s="117">
        <f>G75</f>
        <v>284.42399999999998</v>
      </c>
      <c r="H74" s="117">
        <f>H75</f>
        <v>1648.752</v>
      </c>
      <c r="I74" s="19"/>
    </row>
    <row r="75" spans="1:9" ht="18" customHeight="1" x14ac:dyDescent="0.25">
      <c r="A75" s="78" t="s">
        <v>44</v>
      </c>
      <c r="B75" s="60" t="s">
        <v>127</v>
      </c>
      <c r="C75" s="91" t="s">
        <v>81</v>
      </c>
      <c r="D75" s="91" t="s">
        <v>27</v>
      </c>
      <c r="E75" s="91"/>
      <c r="F75" s="91"/>
      <c r="G75" s="118">
        <f>G77</f>
        <v>284.42399999999998</v>
      </c>
      <c r="H75" s="118">
        <f>H77</f>
        <v>1648.752</v>
      </c>
      <c r="I75" s="19"/>
    </row>
    <row r="76" spans="1:9" ht="18" customHeight="1" x14ac:dyDescent="0.25">
      <c r="A76" s="78"/>
      <c r="B76" s="60" t="s">
        <v>356</v>
      </c>
      <c r="C76" s="91" t="s">
        <v>81</v>
      </c>
      <c r="D76" s="91" t="s">
        <v>27</v>
      </c>
      <c r="E76" s="91" t="s">
        <v>244</v>
      </c>
      <c r="F76" s="91"/>
      <c r="G76" s="118">
        <f>G77</f>
        <v>284.42399999999998</v>
      </c>
      <c r="H76" s="118">
        <f>H77</f>
        <v>1648.752</v>
      </c>
      <c r="I76" s="19"/>
    </row>
    <row r="77" spans="1:9" ht="54.75" customHeight="1" x14ac:dyDescent="0.25">
      <c r="A77" s="81"/>
      <c r="B77" s="61" t="s">
        <v>357</v>
      </c>
      <c r="C77" s="51" t="s">
        <v>81</v>
      </c>
      <c r="D77" s="51" t="s">
        <v>27</v>
      </c>
      <c r="E77" s="51" t="s">
        <v>244</v>
      </c>
      <c r="F77" s="51"/>
      <c r="G77" s="118">
        <f>G78</f>
        <v>284.42399999999998</v>
      </c>
      <c r="H77" s="118">
        <f>H78</f>
        <v>1648.752</v>
      </c>
      <c r="I77" s="19"/>
    </row>
    <row r="78" spans="1:9" ht="54" customHeight="1" x14ac:dyDescent="0.25">
      <c r="A78" s="81"/>
      <c r="B78" s="61" t="s">
        <v>137</v>
      </c>
      <c r="C78" s="51" t="s">
        <v>81</v>
      </c>
      <c r="D78" s="51" t="s">
        <v>27</v>
      </c>
      <c r="E78" s="51" t="s">
        <v>55</v>
      </c>
      <c r="F78" s="51"/>
      <c r="G78" s="118">
        <f>G79+G81</f>
        <v>284.42399999999998</v>
      </c>
      <c r="H78" s="118">
        <f>H79+H81</f>
        <v>1648.752</v>
      </c>
      <c r="I78" s="19"/>
    </row>
    <row r="79" spans="1:9" ht="70.2" customHeight="1" x14ac:dyDescent="0.25">
      <c r="A79" s="81"/>
      <c r="B79" s="143" t="s">
        <v>116</v>
      </c>
      <c r="C79" s="51" t="s">
        <v>81</v>
      </c>
      <c r="D79" s="51" t="s">
        <v>27</v>
      </c>
      <c r="E79" s="51" t="s">
        <v>282</v>
      </c>
      <c r="F79" s="51" t="s">
        <v>245</v>
      </c>
      <c r="G79" s="118">
        <f>G80</f>
        <v>0</v>
      </c>
      <c r="H79" s="118">
        <f>H80</f>
        <v>1119.2280000000001</v>
      </c>
      <c r="I79" s="19"/>
    </row>
    <row r="80" spans="1:9" ht="18.600000000000001" customHeight="1" x14ac:dyDescent="0.25">
      <c r="A80" s="81"/>
      <c r="B80" s="141" t="s">
        <v>265</v>
      </c>
      <c r="C80" s="51" t="s">
        <v>81</v>
      </c>
      <c r="D80" s="51" t="s">
        <v>27</v>
      </c>
      <c r="E80" s="51" t="s">
        <v>282</v>
      </c>
      <c r="F80" s="51" t="s">
        <v>320</v>
      </c>
      <c r="G80" s="118">
        <v>0</v>
      </c>
      <c r="H80" s="118">
        <v>1119.2280000000001</v>
      </c>
      <c r="I80" s="19"/>
    </row>
    <row r="81" spans="1:9" ht="19.5" customHeight="1" x14ac:dyDescent="0.25">
      <c r="A81" s="81"/>
      <c r="B81" s="141" t="s">
        <v>57</v>
      </c>
      <c r="C81" s="51" t="s">
        <v>81</v>
      </c>
      <c r="D81" s="51" t="s">
        <v>27</v>
      </c>
      <c r="E81" s="51" t="s">
        <v>55</v>
      </c>
      <c r="F81" s="51" t="s">
        <v>241</v>
      </c>
      <c r="G81" s="118">
        <f>G82+G87</f>
        <v>284.42399999999998</v>
      </c>
      <c r="H81" s="118">
        <f>H82+H87</f>
        <v>529.524</v>
      </c>
      <c r="I81" s="19"/>
    </row>
    <row r="82" spans="1:9" ht="19.8" customHeight="1" x14ac:dyDescent="0.25">
      <c r="A82" s="81"/>
      <c r="B82" s="61" t="s">
        <v>425</v>
      </c>
      <c r="C82" s="51" t="s">
        <v>81</v>
      </c>
      <c r="D82" s="51" t="s">
        <v>27</v>
      </c>
      <c r="E82" s="51" t="s">
        <v>56</v>
      </c>
      <c r="F82" s="51" t="s">
        <v>67</v>
      </c>
      <c r="G82" s="118">
        <f>H82-194</f>
        <v>284.42399999999998</v>
      </c>
      <c r="H82" s="118">
        <f>150+24+20+284.424</f>
        <v>478.42399999999998</v>
      </c>
      <c r="I82" s="19"/>
    </row>
    <row r="83" spans="1:9" ht="14.4" hidden="1" customHeight="1" x14ac:dyDescent="0.25">
      <c r="A83" s="77" t="s">
        <v>48</v>
      </c>
      <c r="B83" s="144" t="s">
        <v>300</v>
      </c>
      <c r="C83" s="91" t="s">
        <v>305</v>
      </c>
      <c r="D83" s="91"/>
      <c r="E83" s="91"/>
      <c r="F83" s="91"/>
      <c r="G83" s="118">
        <f t="shared" ref="G83:G86" si="3">G84</f>
        <v>0</v>
      </c>
      <c r="H83" s="117">
        <f>H84</f>
        <v>0</v>
      </c>
      <c r="I83" s="19"/>
    </row>
    <row r="84" spans="1:9" ht="13.8" hidden="1" customHeight="1" x14ac:dyDescent="0.25">
      <c r="A84" s="77" t="s">
        <v>49</v>
      </c>
      <c r="B84" s="144" t="s">
        <v>303</v>
      </c>
      <c r="C84" s="91" t="s">
        <v>305</v>
      </c>
      <c r="D84" s="91" t="s">
        <v>27</v>
      </c>
      <c r="E84" s="91"/>
      <c r="F84" s="91"/>
      <c r="G84" s="118">
        <f t="shared" si="3"/>
        <v>0</v>
      </c>
      <c r="H84" s="118">
        <f>H85</f>
        <v>0</v>
      </c>
      <c r="I84" s="19"/>
    </row>
    <row r="85" spans="1:9" ht="15" hidden="1" customHeight="1" x14ac:dyDescent="0.25">
      <c r="A85" s="79"/>
      <c r="B85" s="65" t="s">
        <v>62</v>
      </c>
      <c r="C85" s="51" t="s">
        <v>305</v>
      </c>
      <c r="D85" s="51" t="s">
        <v>27</v>
      </c>
      <c r="E85" s="51" t="s">
        <v>246</v>
      </c>
      <c r="F85" s="51"/>
      <c r="G85" s="118">
        <f t="shared" si="3"/>
        <v>0</v>
      </c>
      <c r="H85" s="118">
        <f>H86</f>
        <v>0</v>
      </c>
      <c r="I85" s="19"/>
    </row>
    <row r="86" spans="1:9" ht="14.4" hidden="1" customHeight="1" x14ac:dyDescent="0.25">
      <c r="A86" s="79"/>
      <c r="B86" s="65" t="s">
        <v>304</v>
      </c>
      <c r="C86" s="51" t="s">
        <v>305</v>
      </c>
      <c r="D86" s="51" t="s">
        <v>27</v>
      </c>
      <c r="E86" s="51" t="s">
        <v>302</v>
      </c>
      <c r="F86" s="51" t="s">
        <v>247</v>
      </c>
      <c r="G86" s="118">
        <f t="shared" si="3"/>
        <v>0</v>
      </c>
      <c r="H86" s="118">
        <v>0</v>
      </c>
      <c r="I86" s="19"/>
    </row>
    <row r="87" spans="1:9" ht="19.8" customHeight="1" x14ac:dyDescent="0.25">
      <c r="A87" s="79"/>
      <c r="B87" s="65" t="s">
        <v>374</v>
      </c>
      <c r="C87" s="51" t="s">
        <v>81</v>
      </c>
      <c r="D87" s="51" t="s">
        <v>27</v>
      </c>
      <c r="E87" s="51" t="s">
        <v>56</v>
      </c>
      <c r="F87" s="51" t="s">
        <v>375</v>
      </c>
      <c r="G87" s="118">
        <v>0</v>
      </c>
      <c r="H87" s="118">
        <v>51.1</v>
      </c>
      <c r="I87" s="19"/>
    </row>
    <row r="88" spans="1:9" ht="17.25" customHeight="1" x14ac:dyDescent="0.25">
      <c r="A88" s="77">
        <v>7</v>
      </c>
      <c r="B88" s="60" t="s">
        <v>43</v>
      </c>
      <c r="C88" s="91" t="s">
        <v>70</v>
      </c>
      <c r="D88" s="91"/>
      <c r="E88" s="91"/>
      <c r="F88" s="91"/>
      <c r="G88" s="117">
        <f>G89</f>
        <v>-15.629999999999995</v>
      </c>
      <c r="H88" s="117">
        <f>H89</f>
        <v>2524.473</v>
      </c>
      <c r="I88" s="19"/>
    </row>
    <row r="89" spans="1:9" ht="17.25" customHeight="1" x14ac:dyDescent="0.25">
      <c r="A89" s="77" t="s">
        <v>49</v>
      </c>
      <c r="B89" s="54" t="s">
        <v>230</v>
      </c>
      <c r="C89" s="91" t="s">
        <v>70</v>
      </c>
      <c r="D89" s="91" t="s">
        <v>80</v>
      </c>
      <c r="E89" s="91"/>
      <c r="F89" s="91"/>
      <c r="G89" s="117">
        <f>G91</f>
        <v>-15.629999999999995</v>
      </c>
      <c r="H89" s="117">
        <f>H91</f>
        <v>2524.473</v>
      </c>
      <c r="I89" s="19"/>
    </row>
    <row r="90" spans="1:9" ht="23.25" customHeight="1" x14ac:dyDescent="0.25">
      <c r="A90" s="77"/>
      <c r="B90" s="60" t="s">
        <v>356</v>
      </c>
      <c r="C90" s="91" t="s">
        <v>70</v>
      </c>
      <c r="D90" s="91" t="s">
        <v>80</v>
      </c>
      <c r="E90" s="91" t="s">
        <v>58</v>
      </c>
      <c r="F90" s="91"/>
      <c r="G90" s="117">
        <f>G91</f>
        <v>-15.629999999999995</v>
      </c>
      <c r="H90" s="117">
        <f>H91</f>
        <v>2524.473</v>
      </c>
      <c r="I90" s="19"/>
    </row>
    <row r="91" spans="1:9" ht="52.5" customHeight="1" x14ac:dyDescent="0.25">
      <c r="A91" s="76"/>
      <c r="B91" s="61" t="s">
        <v>358</v>
      </c>
      <c r="C91" s="51" t="s">
        <v>70</v>
      </c>
      <c r="D91" s="51" t="s">
        <v>80</v>
      </c>
      <c r="E91" s="51" t="s">
        <v>58</v>
      </c>
      <c r="F91" s="51"/>
      <c r="G91" s="118">
        <f>G92</f>
        <v>-15.629999999999995</v>
      </c>
      <c r="H91" s="118">
        <f>H92+H95</f>
        <v>2524.473</v>
      </c>
      <c r="I91" s="19"/>
    </row>
    <row r="92" spans="1:9" ht="16.5" customHeight="1" x14ac:dyDescent="0.25">
      <c r="A92" s="76"/>
      <c r="B92" s="140" t="s">
        <v>242</v>
      </c>
      <c r="C92" s="51" t="s">
        <v>70</v>
      </c>
      <c r="D92" s="51" t="s">
        <v>80</v>
      </c>
      <c r="E92" s="51" t="s">
        <v>359</v>
      </c>
      <c r="F92" s="51" t="s">
        <v>281</v>
      </c>
      <c r="G92" s="118">
        <f>G93+G94+G96+G97+G95</f>
        <v>-15.629999999999995</v>
      </c>
      <c r="H92" s="118">
        <f>H93+H94+H96+H97</f>
        <v>2509.473</v>
      </c>
      <c r="I92" s="19"/>
    </row>
    <row r="93" spans="1:9" ht="21.75" customHeight="1" x14ac:dyDescent="0.25">
      <c r="A93" s="76"/>
      <c r="B93" s="65" t="s">
        <v>50</v>
      </c>
      <c r="C93" s="51" t="s">
        <v>70</v>
      </c>
      <c r="D93" s="51" t="s">
        <v>80</v>
      </c>
      <c r="E93" s="51" t="s">
        <v>61</v>
      </c>
      <c r="F93" s="51" t="s">
        <v>63</v>
      </c>
      <c r="G93" s="118">
        <v>0</v>
      </c>
      <c r="H93" s="118">
        <v>933.45799999999997</v>
      </c>
      <c r="I93" s="19"/>
    </row>
    <row r="94" spans="1:9" ht="38.25" customHeight="1" x14ac:dyDescent="0.25">
      <c r="A94" s="76"/>
      <c r="B94" s="65" t="s">
        <v>401</v>
      </c>
      <c r="C94" s="51" t="s">
        <v>70</v>
      </c>
      <c r="D94" s="51" t="s">
        <v>80</v>
      </c>
      <c r="E94" s="51" t="s">
        <v>61</v>
      </c>
      <c r="F94" s="51" t="s">
        <v>52</v>
      </c>
      <c r="G94" s="118">
        <f>H94-281.904</f>
        <v>-30.629999999999995</v>
      </c>
      <c r="H94" s="118">
        <f>281.904-30.63</f>
        <v>251.274</v>
      </c>
      <c r="I94" s="19"/>
    </row>
    <row r="95" spans="1:9" ht="22.8" customHeight="1" x14ac:dyDescent="0.25">
      <c r="A95" s="76"/>
      <c r="B95" s="61" t="s">
        <v>425</v>
      </c>
      <c r="C95" s="51" t="s">
        <v>70</v>
      </c>
      <c r="D95" s="51" t="s">
        <v>80</v>
      </c>
      <c r="E95" s="51" t="s">
        <v>60</v>
      </c>
      <c r="F95" s="51" t="s">
        <v>67</v>
      </c>
      <c r="G95" s="118">
        <f>H95</f>
        <v>15</v>
      </c>
      <c r="H95" s="118">
        <v>15</v>
      </c>
      <c r="I95" s="19"/>
    </row>
    <row r="96" spans="1:9" ht="23.25" customHeight="1" x14ac:dyDescent="0.25">
      <c r="A96" s="76"/>
      <c r="B96" s="94" t="str">
        <f>B93</f>
        <v>Фонд оплаты труда государственных (муниципальных) органов</v>
      </c>
      <c r="C96" s="51" t="s">
        <v>70</v>
      </c>
      <c r="D96" s="51" t="s">
        <v>80</v>
      </c>
      <c r="E96" s="51" t="s">
        <v>333</v>
      </c>
      <c r="F96" s="51" t="s">
        <v>63</v>
      </c>
      <c r="G96" s="118">
        <v>0</v>
      </c>
      <c r="H96" s="118">
        <v>1017.466</v>
      </c>
      <c r="I96" s="19"/>
    </row>
    <row r="97" spans="1:9" ht="37.950000000000003" customHeight="1" x14ac:dyDescent="0.25">
      <c r="A97" s="76"/>
      <c r="B97" s="94" t="str">
        <f>B94</f>
        <v>Взносы по обязательному социальному страхованию на выплату денежного содержания и иные выплаты работникам  государственных (муниципальных) органов</v>
      </c>
      <c r="C97" s="51" t="s">
        <v>70</v>
      </c>
      <c r="D97" s="51" t="s">
        <v>80</v>
      </c>
      <c r="E97" s="51" t="s">
        <v>333</v>
      </c>
      <c r="F97" s="51" t="s">
        <v>52</v>
      </c>
      <c r="G97" s="118">
        <v>0</v>
      </c>
      <c r="H97" s="118">
        <v>307.27499999999998</v>
      </c>
      <c r="I97" s="19"/>
    </row>
    <row r="98" spans="1:9" ht="17.25" customHeight="1" x14ac:dyDescent="0.25">
      <c r="A98" s="76"/>
      <c r="B98" s="61" t="s">
        <v>45</v>
      </c>
      <c r="C98" s="51" t="s">
        <v>82</v>
      </c>
      <c r="D98" s="51" t="s">
        <v>82</v>
      </c>
      <c r="E98" s="51" t="s">
        <v>46</v>
      </c>
      <c r="F98" s="51" t="s">
        <v>47</v>
      </c>
      <c r="G98" s="51"/>
      <c r="H98" s="118"/>
      <c r="I98" s="19"/>
    </row>
    <row r="99" spans="1:9" ht="22.5" customHeight="1" x14ac:dyDescent="0.25">
      <c r="A99" s="80"/>
      <c r="B99" s="198" t="s">
        <v>120</v>
      </c>
      <c r="C99" s="199"/>
      <c r="D99" s="199"/>
      <c r="E99" s="199"/>
      <c r="F99" s="200"/>
      <c r="G99" s="117">
        <f>G7+G38+G45+G51+G63+G74+G88</f>
        <v>702.48087999999996</v>
      </c>
      <c r="H99" s="117">
        <f>H88+H74+H63+H51+H45+H38+H7</f>
        <v>9008.7617900000005</v>
      </c>
      <c r="I99" s="19"/>
    </row>
    <row r="100" spans="1:9" ht="22.5" customHeight="1" x14ac:dyDescent="0.25">
      <c r="B100" s="95"/>
      <c r="C100" s="96"/>
      <c r="D100" s="96"/>
      <c r="E100" s="96"/>
      <c r="F100" s="96"/>
      <c r="G100" s="96"/>
      <c r="H100" s="96"/>
      <c r="I100" s="96"/>
    </row>
    <row r="101" spans="1:9" ht="22.5" customHeight="1" x14ac:dyDescent="0.25"/>
    <row r="102" spans="1:9" ht="36" customHeight="1" x14ac:dyDescent="0.25"/>
    <row r="103" spans="1:9" ht="26.25" customHeight="1" x14ac:dyDescent="0.25"/>
    <row r="104" spans="1:9" ht="20.25" customHeight="1" x14ac:dyDescent="0.25"/>
    <row r="105" spans="1:9" ht="16.5" customHeight="1" x14ac:dyDescent="0.25"/>
    <row r="106" spans="1:9" ht="21.75" customHeight="1" x14ac:dyDescent="0.25"/>
    <row r="107" spans="1:9" ht="19.5" customHeight="1" x14ac:dyDescent="0.25"/>
    <row r="108" spans="1:9" ht="21.75" customHeight="1" x14ac:dyDescent="0.25"/>
    <row r="109" spans="1:9" ht="23.25" customHeight="1" x14ac:dyDescent="0.25"/>
    <row r="110" spans="1:9" ht="44.25" customHeight="1" x14ac:dyDescent="0.25"/>
    <row r="112" spans="1:9" ht="35.25" customHeight="1" x14ac:dyDescent="0.25"/>
    <row r="116" ht="21.75" customHeight="1" x14ac:dyDescent="0.25"/>
    <row r="117" ht="22.5" customHeight="1" x14ac:dyDescent="0.25"/>
  </sheetData>
  <mergeCells count="5">
    <mergeCell ref="B99:F99"/>
    <mergeCell ref="F4:H4"/>
    <mergeCell ref="B1:H1"/>
    <mergeCell ref="A3:F3"/>
    <mergeCell ref="B2:H2"/>
  </mergeCells>
  <phoneticPr fontId="3" type="noConversion"/>
  <pageMargins left="0.27559055118110237" right="0.19685039370078741" top="0.55118110236220474" bottom="0.39370078740157483" header="0.31496062992125984" footer="0.39370078740157483"/>
  <pageSetup paperSize="9" scale="51" fitToHeight="0" orientation="portrait" r:id="rId1"/>
  <rowBreaks count="1" manualBreakCount="1">
    <brk id="5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5"/>
  <sheetViews>
    <sheetView view="pageBreakPreview" topLeftCell="A95" zoomScale="73" zoomScaleSheetLayoutView="73" workbookViewId="0">
      <selection activeCell="G29" sqref="G29"/>
    </sheetView>
  </sheetViews>
  <sheetFormatPr defaultColWidth="9.109375" defaultRowHeight="13.2" x14ac:dyDescent="0.25"/>
  <cols>
    <col min="1" max="1" width="84" style="17" customWidth="1"/>
    <col min="2" max="2" width="14.5546875" style="17" customWidth="1"/>
    <col min="3" max="3" width="14.33203125" style="18" customWidth="1"/>
    <col min="4" max="4" width="12.33203125" style="18" customWidth="1"/>
    <col min="5" max="5" width="28.5546875" style="18" customWidth="1"/>
    <col min="6" max="6" width="15.33203125" style="18" customWidth="1"/>
    <col min="7" max="7" width="15.6640625" style="18" customWidth="1"/>
    <col min="8" max="8" width="21.109375" style="18" customWidth="1"/>
    <col min="9" max="9" width="20.109375" style="18" customWidth="1"/>
    <col min="10" max="10" width="21.33203125" style="57" customWidth="1"/>
    <col min="11" max="16384" width="9.109375" style="19"/>
  </cols>
  <sheetData>
    <row r="1" spans="1:10" ht="92.25" customHeight="1" x14ac:dyDescent="0.4">
      <c r="A1" s="133"/>
      <c r="B1" s="133"/>
      <c r="C1" s="133"/>
      <c r="D1" s="133"/>
      <c r="E1" s="203" t="s">
        <v>444</v>
      </c>
      <c r="F1" s="203"/>
      <c r="G1" s="203"/>
      <c r="H1" s="203"/>
      <c r="I1" s="133"/>
      <c r="J1" s="114"/>
    </row>
    <row r="2" spans="1:10" ht="94.8" customHeight="1" x14ac:dyDescent="0.4">
      <c r="A2" s="82"/>
      <c r="B2" s="82"/>
      <c r="C2" s="83"/>
      <c r="D2" s="83"/>
      <c r="E2" s="203" t="s">
        <v>443</v>
      </c>
      <c r="F2" s="203"/>
      <c r="G2" s="203"/>
      <c r="H2" s="203"/>
      <c r="I2" s="31"/>
      <c r="J2" s="86"/>
    </row>
    <row r="3" spans="1:10" s="8" customFormat="1" ht="61.5" customHeight="1" x14ac:dyDescent="0.4">
      <c r="A3" s="202" t="s">
        <v>423</v>
      </c>
      <c r="B3" s="202"/>
      <c r="C3" s="202"/>
      <c r="D3" s="202"/>
      <c r="E3" s="202"/>
      <c r="F3" s="202"/>
      <c r="G3" s="202"/>
      <c r="H3" s="202"/>
      <c r="I3" s="134"/>
      <c r="J3" s="108"/>
    </row>
    <row r="4" spans="1:10" s="23" customFormat="1" ht="15.6" x14ac:dyDescent="0.3">
      <c r="A4" s="21"/>
      <c r="B4" s="21"/>
      <c r="C4" s="21"/>
      <c r="D4" s="21"/>
      <c r="E4" s="21"/>
      <c r="F4" s="22"/>
      <c r="G4" s="22"/>
      <c r="H4" s="123" t="s">
        <v>337</v>
      </c>
      <c r="I4" s="71"/>
      <c r="J4" s="112"/>
    </row>
    <row r="5" spans="1:10" s="24" customFormat="1" ht="96" customHeight="1" x14ac:dyDescent="0.25">
      <c r="A5" s="87" t="s">
        <v>162</v>
      </c>
      <c r="B5" s="87" t="s">
        <v>267</v>
      </c>
      <c r="C5" s="51" t="s">
        <v>268</v>
      </c>
      <c r="D5" s="51" t="s">
        <v>269</v>
      </c>
      <c r="E5" s="51" t="s">
        <v>270</v>
      </c>
      <c r="F5" s="51" t="s">
        <v>271</v>
      </c>
      <c r="G5" s="34" t="s">
        <v>377</v>
      </c>
      <c r="H5" s="87" t="s">
        <v>335</v>
      </c>
      <c r="I5" s="125"/>
    </row>
    <row r="6" spans="1:10" s="23" customFormat="1" ht="21" x14ac:dyDescent="0.25">
      <c r="A6" s="87">
        <v>1</v>
      </c>
      <c r="B6" s="87">
        <v>2</v>
      </c>
      <c r="C6" s="45" t="s">
        <v>163</v>
      </c>
      <c r="D6" s="45" t="s">
        <v>164</v>
      </c>
      <c r="E6" s="45" t="s">
        <v>165</v>
      </c>
      <c r="F6" s="45" t="s">
        <v>166</v>
      </c>
      <c r="G6" s="45" t="s">
        <v>381</v>
      </c>
      <c r="H6" s="87">
        <v>8</v>
      </c>
      <c r="I6" s="126"/>
    </row>
    <row r="7" spans="1:10" s="23" customFormat="1" ht="21" x14ac:dyDescent="0.25">
      <c r="A7" s="54" t="s">
        <v>253</v>
      </c>
      <c r="B7" s="32">
        <v>805</v>
      </c>
      <c r="C7" s="51"/>
      <c r="D7" s="51"/>
      <c r="E7" s="51"/>
      <c r="F7" s="51"/>
      <c r="G7" s="51"/>
      <c r="H7" s="103"/>
      <c r="I7" s="126"/>
    </row>
    <row r="8" spans="1:10" s="23" customFormat="1" ht="17.399999999999999" customHeight="1" x14ac:dyDescent="0.25">
      <c r="A8" s="139" t="s">
        <v>30</v>
      </c>
      <c r="B8" s="32">
        <v>805</v>
      </c>
      <c r="C8" s="91" t="s">
        <v>27</v>
      </c>
      <c r="D8" s="91"/>
      <c r="E8" s="91"/>
      <c r="F8" s="91"/>
      <c r="G8" s="117">
        <f>G9+G15+G26+G29+G23</f>
        <v>143.68688</v>
      </c>
      <c r="H8" s="117">
        <f>H9+H15+H26+H29+H23</f>
        <v>3258.9094400000004</v>
      </c>
      <c r="I8" s="127"/>
    </row>
    <row r="9" spans="1:10" s="23" customFormat="1" ht="44.25" customHeight="1" x14ac:dyDescent="0.25">
      <c r="A9" s="90" t="s">
        <v>157</v>
      </c>
      <c r="B9" s="32">
        <v>805</v>
      </c>
      <c r="C9" s="91" t="s">
        <v>27</v>
      </c>
      <c r="D9" s="91" t="s">
        <v>26</v>
      </c>
      <c r="E9" s="91"/>
      <c r="F9" s="91"/>
      <c r="G9" s="117">
        <f t="shared" ref="G9:H11" si="0">G10</f>
        <v>0</v>
      </c>
      <c r="H9" s="117">
        <f t="shared" si="0"/>
        <v>686.43799999999999</v>
      </c>
      <c r="I9" s="127"/>
    </row>
    <row r="10" spans="1:10" s="23" customFormat="1" ht="39.6" customHeight="1" x14ac:dyDescent="0.25">
      <c r="A10" s="92" t="s">
        <v>111</v>
      </c>
      <c r="B10" s="32">
        <v>805</v>
      </c>
      <c r="C10" s="51" t="s">
        <v>27</v>
      </c>
      <c r="D10" s="51" t="s">
        <v>26</v>
      </c>
      <c r="E10" s="51" t="s">
        <v>325</v>
      </c>
      <c r="F10" s="51"/>
      <c r="G10" s="118">
        <f t="shared" si="0"/>
        <v>0</v>
      </c>
      <c r="H10" s="118">
        <f t="shared" si="0"/>
        <v>686.43799999999999</v>
      </c>
      <c r="I10" s="128"/>
    </row>
    <row r="11" spans="1:10" s="23" customFormat="1" ht="17.399999999999999" customHeight="1" x14ac:dyDescent="0.25">
      <c r="A11" s="92" t="s">
        <v>112</v>
      </c>
      <c r="B11" s="103">
        <v>805</v>
      </c>
      <c r="C11" s="51" t="s">
        <v>27</v>
      </c>
      <c r="D11" s="51" t="s">
        <v>26</v>
      </c>
      <c r="E11" s="51" t="s">
        <v>326</v>
      </c>
      <c r="F11" s="51"/>
      <c r="G11" s="118">
        <f t="shared" si="0"/>
        <v>0</v>
      </c>
      <c r="H11" s="118">
        <f t="shared" si="0"/>
        <v>686.43799999999999</v>
      </c>
      <c r="I11" s="128"/>
    </row>
    <row r="12" spans="1:10" s="23" customFormat="1" ht="60" customHeight="1" x14ac:dyDescent="0.25">
      <c r="A12" s="89" t="s">
        <v>243</v>
      </c>
      <c r="B12" s="103">
        <v>805</v>
      </c>
      <c r="C12" s="51" t="s">
        <v>27</v>
      </c>
      <c r="D12" s="51" t="s">
        <v>26</v>
      </c>
      <c r="E12" s="51" t="s">
        <v>326</v>
      </c>
      <c r="F12" s="51" t="s">
        <v>281</v>
      </c>
      <c r="G12" s="118">
        <f>G13+G14</f>
        <v>0</v>
      </c>
      <c r="H12" s="118">
        <f>H13+H14</f>
        <v>686.43799999999999</v>
      </c>
      <c r="I12" s="128"/>
    </row>
    <row r="13" spans="1:10" s="23" customFormat="1" ht="20.399999999999999" customHeight="1" x14ac:dyDescent="0.25">
      <c r="A13" s="65" t="s">
        <v>50</v>
      </c>
      <c r="B13" s="103">
        <v>805</v>
      </c>
      <c r="C13" s="51" t="s">
        <v>27</v>
      </c>
      <c r="D13" s="51" t="s">
        <v>26</v>
      </c>
      <c r="E13" s="51" t="s">
        <v>326</v>
      </c>
      <c r="F13" s="51" t="s">
        <v>63</v>
      </c>
      <c r="G13" s="118">
        <f>'4'!G12</f>
        <v>0</v>
      </c>
      <c r="H13" s="118">
        <f>'4'!H12</f>
        <v>527.21799999999996</v>
      </c>
      <c r="I13" s="129"/>
    </row>
    <row r="14" spans="1:10" s="23" customFormat="1" ht="52.8" customHeight="1" x14ac:dyDescent="0.25">
      <c r="A14" s="89" t="s">
        <v>51</v>
      </c>
      <c r="B14" s="103">
        <v>805</v>
      </c>
      <c r="C14" s="51" t="s">
        <v>27</v>
      </c>
      <c r="D14" s="51" t="s">
        <v>26</v>
      </c>
      <c r="E14" s="51" t="s">
        <v>326</v>
      </c>
      <c r="F14" s="51" t="s">
        <v>52</v>
      </c>
      <c r="G14" s="118">
        <f>'4'!G13</f>
        <v>0</v>
      </c>
      <c r="H14" s="118">
        <f>'4'!H13</f>
        <v>159.22</v>
      </c>
      <c r="I14" s="130"/>
    </row>
    <row r="15" spans="1:10" s="23" customFormat="1" ht="60" customHeight="1" x14ac:dyDescent="0.25">
      <c r="A15" s="90" t="s">
        <v>152</v>
      </c>
      <c r="B15" s="32">
        <v>805</v>
      </c>
      <c r="C15" s="91" t="s">
        <v>27</v>
      </c>
      <c r="D15" s="91" t="s">
        <v>64</v>
      </c>
      <c r="E15" s="91"/>
      <c r="F15" s="91"/>
      <c r="G15" s="117">
        <f>G16+G21+G22</f>
        <v>0</v>
      </c>
      <c r="H15" s="117">
        <f>H16</f>
        <v>2186.855</v>
      </c>
      <c r="I15" s="130"/>
    </row>
    <row r="16" spans="1:10" s="23" customFormat="1" ht="34.5" customHeight="1" x14ac:dyDescent="0.25">
      <c r="A16" s="92" t="s">
        <v>345</v>
      </c>
      <c r="B16" s="103">
        <v>805</v>
      </c>
      <c r="C16" s="51" t="s">
        <v>27</v>
      </c>
      <c r="D16" s="51" t="s">
        <v>64</v>
      </c>
      <c r="E16" s="51" t="s">
        <v>329</v>
      </c>
      <c r="F16" s="51"/>
      <c r="G16" s="118">
        <f>G17</f>
        <v>0</v>
      </c>
      <c r="H16" s="118">
        <f>H17</f>
        <v>2186.855</v>
      </c>
      <c r="I16" s="131"/>
    </row>
    <row r="17" spans="1:9" s="23" customFormat="1" ht="31.2" customHeight="1" x14ac:dyDescent="0.25">
      <c r="A17" s="92" t="s">
        <v>113</v>
      </c>
      <c r="B17" s="103">
        <v>805</v>
      </c>
      <c r="C17" s="51" t="s">
        <v>27</v>
      </c>
      <c r="D17" s="51" t="s">
        <v>64</v>
      </c>
      <c r="E17" s="51" t="s">
        <v>329</v>
      </c>
      <c r="F17" s="51"/>
      <c r="G17" s="118">
        <f>G18</f>
        <v>0</v>
      </c>
      <c r="H17" s="118">
        <f>H18+H21+H22</f>
        <v>2186.855</v>
      </c>
      <c r="I17" s="131"/>
    </row>
    <row r="18" spans="1:9" s="23" customFormat="1" ht="31.2" customHeight="1" x14ac:dyDescent="0.25">
      <c r="A18" s="140" t="s">
        <v>242</v>
      </c>
      <c r="B18" s="103">
        <v>805</v>
      </c>
      <c r="C18" s="51" t="s">
        <v>27</v>
      </c>
      <c r="D18" s="51" t="s">
        <v>64</v>
      </c>
      <c r="E18" s="51" t="s">
        <v>329</v>
      </c>
      <c r="F18" s="51" t="s">
        <v>281</v>
      </c>
      <c r="G18" s="118">
        <f>G19+G20</f>
        <v>0</v>
      </c>
      <c r="H18" s="118">
        <f>H20+H19</f>
        <v>1224.7149999999999</v>
      </c>
      <c r="I18" s="127"/>
    </row>
    <row r="19" spans="1:9" s="23" customFormat="1" ht="24.6" customHeight="1" x14ac:dyDescent="0.25">
      <c r="A19" s="65" t="s">
        <v>50</v>
      </c>
      <c r="B19" s="103">
        <v>805</v>
      </c>
      <c r="C19" s="51" t="s">
        <v>27</v>
      </c>
      <c r="D19" s="51" t="s">
        <v>64</v>
      </c>
      <c r="E19" s="51" t="s">
        <v>330</v>
      </c>
      <c r="F19" s="51" t="s">
        <v>63</v>
      </c>
      <c r="G19" s="118">
        <f>'4'!G18</f>
        <v>0</v>
      </c>
      <c r="H19" s="118">
        <f>'4'!H18</f>
        <v>940.64</v>
      </c>
      <c r="I19" s="127"/>
    </row>
    <row r="20" spans="1:9" s="23" customFormat="1" ht="55.5" customHeight="1" x14ac:dyDescent="0.25">
      <c r="A20" s="89" t="s">
        <v>401</v>
      </c>
      <c r="B20" s="103">
        <v>805</v>
      </c>
      <c r="C20" s="51" t="s">
        <v>27</v>
      </c>
      <c r="D20" s="51" t="s">
        <v>64</v>
      </c>
      <c r="E20" s="51" t="s">
        <v>329</v>
      </c>
      <c r="F20" s="51" t="s">
        <v>52</v>
      </c>
      <c r="G20" s="118">
        <f>'4'!G19</f>
        <v>0</v>
      </c>
      <c r="H20" s="118">
        <f>'4'!H19</f>
        <v>284.07499999999999</v>
      </c>
      <c r="I20" s="128"/>
    </row>
    <row r="21" spans="1:9" s="23" customFormat="1" ht="26.4" customHeight="1" x14ac:dyDescent="0.25">
      <c r="A21" s="65" t="s">
        <v>50</v>
      </c>
      <c r="B21" s="103">
        <v>805</v>
      </c>
      <c r="C21" s="51" t="s">
        <v>27</v>
      </c>
      <c r="D21" s="51" t="s">
        <v>64</v>
      </c>
      <c r="E21" s="51" t="s">
        <v>332</v>
      </c>
      <c r="F21" s="51" t="s">
        <v>63</v>
      </c>
      <c r="G21" s="118">
        <f>'4'!G20</f>
        <v>0</v>
      </c>
      <c r="H21" s="118">
        <f>'4'!H20</f>
        <v>738.971</v>
      </c>
      <c r="I21" s="128"/>
    </row>
    <row r="22" spans="1:9" s="23" customFormat="1" ht="52.8" customHeight="1" x14ac:dyDescent="0.25">
      <c r="A22" s="65" t="s">
        <v>401</v>
      </c>
      <c r="B22" s="103">
        <v>805</v>
      </c>
      <c r="C22" s="51" t="s">
        <v>27</v>
      </c>
      <c r="D22" s="51" t="s">
        <v>64</v>
      </c>
      <c r="E22" s="51" t="s">
        <v>332</v>
      </c>
      <c r="F22" s="51" t="s">
        <v>52</v>
      </c>
      <c r="G22" s="118">
        <f>'4'!G21</f>
        <v>0</v>
      </c>
      <c r="H22" s="118">
        <f>'4'!H21</f>
        <v>223.16900000000001</v>
      </c>
      <c r="I22" s="128"/>
    </row>
    <row r="23" spans="1:9" s="23" customFormat="1" ht="36" customHeight="1" x14ac:dyDescent="0.3">
      <c r="A23" s="165" t="s">
        <v>151</v>
      </c>
      <c r="B23" s="32">
        <v>805</v>
      </c>
      <c r="C23" s="91" t="s">
        <v>27</v>
      </c>
      <c r="D23" s="91" t="s">
        <v>154</v>
      </c>
      <c r="E23" s="51"/>
      <c r="F23" s="51"/>
      <c r="G23" s="117">
        <f>G24</f>
        <v>0</v>
      </c>
      <c r="H23" s="117">
        <f>H24</f>
        <v>1</v>
      </c>
      <c r="I23" s="128"/>
    </row>
    <row r="24" spans="1:9" s="23" customFormat="1" ht="34.5" customHeight="1" x14ac:dyDescent="0.25">
      <c r="A24" s="92" t="s">
        <v>111</v>
      </c>
      <c r="B24" s="103">
        <v>805</v>
      </c>
      <c r="C24" s="51" t="s">
        <v>27</v>
      </c>
      <c r="D24" s="51" t="s">
        <v>154</v>
      </c>
      <c r="E24" s="51" t="s">
        <v>365</v>
      </c>
      <c r="F24" s="51"/>
      <c r="G24" s="118">
        <f>G25</f>
        <v>0</v>
      </c>
      <c r="H24" s="118">
        <f>H25</f>
        <v>1</v>
      </c>
      <c r="I24" s="128"/>
    </row>
    <row r="25" spans="1:9" s="23" customFormat="1" ht="18.600000000000001" customHeight="1" x14ac:dyDescent="0.25">
      <c r="A25" s="141" t="s">
        <v>265</v>
      </c>
      <c r="B25" s="103">
        <v>805</v>
      </c>
      <c r="C25" s="51" t="s">
        <v>27</v>
      </c>
      <c r="D25" s="51" t="s">
        <v>154</v>
      </c>
      <c r="E25" s="51" t="s">
        <v>365</v>
      </c>
      <c r="F25" s="51" t="s">
        <v>320</v>
      </c>
      <c r="G25" s="118">
        <f>'4'!G24</f>
        <v>0</v>
      </c>
      <c r="H25" s="118">
        <f>'4'!H24</f>
        <v>1</v>
      </c>
      <c r="I25" s="128"/>
    </row>
    <row r="26" spans="1:9" s="23" customFormat="1" ht="18" customHeight="1" x14ac:dyDescent="0.25">
      <c r="A26" s="62" t="s">
        <v>149</v>
      </c>
      <c r="B26" s="32">
        <v>805</v>
      </c>
      <c r="C26" s="91" t="s">
        <v>27</v>
      </c>
      <c r="D26" s="91" t="s">
        <v>70</v>
      </c>
      <c r="E26" s="91"/>
      <c r="F26" s="91"/>
      <c r="G26" s="117">
        <f>G27</f>
        <v>0</v>
      </c>
      <c r="H26" s="117">
        <f>H27</f>
        <v>8</v>
      </c>
      <c r="I26" s="127"/>
    </row>
    <row r="27" spans="1:9" s="23" customFormat="1" ht="18" customHeight="1" x14ac:dyDescent="0.25">
      <c r="A27" s="65" t="s">
        <v>32</v>
      </c>
      <c r="B27" s="103">
        <v>805</v>
      </c>
      <c r="C27" s="51" t="s">
        <v>27</v>
      </c>
      <c r="D27" s="51" t="s">
        <v>70</v>
      </c>
      <c r="E27" s="51" t="s">
        <v>0</v>
      </c>
      <c r="F27" s="51"/>
      <c r="G27" s="118">
        <f>G28</f>
        <v>0</v>
      </c>
      <c r="H27" s="118">
        <f>H28</f>
        <v>8</v>
      </c>
      <c r="I27" s="127"/>
    </row>
    <row r="28" spans="1:9" s="23" customFormat="1" ht="18" customHeight="1" x14ac:dyDescent="0.25">
      <c r="A28" s="65" t="s">
        <v>71</v>
      </c>
      <c r="B28" s="103">
        <v>805</v>
      </c>
      <c r="C28" s="51" t="s">
        <v>27</v>
      </c>
      <c r="D28" s="51" t="s">
        <v>70</v>
      </c>
      <c r="E28" s="51" t="s">
        <v>0</v>
      </c>
      <c r="F28" s="51" t="s">
        <v>72</v>
      </c>
      <c r="G28" s="118">
        <v>0</v>
      </c>
      <c r="H28" s="118">
        <f>'4'!H27</f>
        <v>8</v>
      </c>
      <c r="I28" s="128"/>
    </row>
    <row r="29" spans="1:9" s="23" customFormat="1" ht="24" customHeight="1" x14ac:dyDescent="0.25">
      <c r="A29" s="62" t="s">
        <v>148</v>
      </c>
      <c r="B29" s="32">
        <v>805</v>
      </c>
      <c r="C29" s="91" t="s">
        <v>27</v>
      </c>
      <c r="D29" s="91" t="s">
        <v>336</v>
      </c>
      <c r="E29" s="91"/>
      <c r="F29" s="91"/>
      <c r="G29" s="117">
        <f>G30</f>
        <v>143.68688</v>
      </c>
      <c r="H29" s="117">
        <f>H30</f>
        <v>376.61644000000001</v>
      </c>
      <c r="I29" s="128"/>
    </row>
    <row r="30" spans="1:9" s="23" customFormat="1" ht="33.6" customHeight="1" x14ac:dyDescent="0.25">
      <c r="A30" s="65" t="e">
        <f>#REF!</f>
        <v>#REF!</v>
      </c>
      <c r="B30" s="103">
        <v>805</v>
      </c>
      <c r="C30" s="51" t="s">
        <v>27</v>
      </c>
      <c r="D30" s="51" t="s">
        <v>336</v>
      </c>
      <c r="E30" s="51" t="s">
        <v>326</v>
      </c>
      <c r="F30" s="51"/>
      <c r="G30" s="118">
        <f>G31+G32+G38+G33+G34</f>
        <v>143.68688</v>
      </c>
      <c r="H30" s="118">
        <f>H31+H32+H38+H33+H34</f>
        <v>376.61644000000001</v>
      </c>
      <c r="I30" s="128"/>
    </row>
    <row r="31" spans="1:9" s="23" customFormat="1" ht="39.6" hidden="1" customHeight="1" x14ac:dyDescent="0.25">
      <c r="A31" s="65" t="str">
        <f>'4'!B30</f>
        <v>Закупка товаров, работ, услуг в сфере информационно-коммуникационных технологий</v>
      </c>
      <c r="B31" s="103">
        <v>805</v>
      </c>
      <c r="C31" s="51" t="s">
        <v>27</v>
      </c>
      <c r="D31" s="51" t="s">
        <v>336</v>
      </c>
      <c r="E31" s="51" t="s">
        <v>383</v>
      </c>
      <c r="F31" s="51" t="s">
        <v>65</v>
      </c>
      <c r="G31" s="118" t="str">
        <f>'4'!G30</f>
        <v>0</v>
      </c>
      <c r="H31" s="118">
        <f>'4'!H30</f>
        <v>0</v>
      </c>
      <c r="I31" s="130"/>
    </row>
    <row r="32" spans="1:9" s="23" customFormat="1" ht="21.6" customHeight="1" x14ac:dyDescent="0.25">
      <c r="A32" s="65" t="s">
        <v>425</v>
      </c>
      <c r="B32" s="103">
        <v>805</v>
      </c>
      <c r="C32" s="51" t="s">
        <v>27</v>
      </c>
      <c r="D32" s="51" t="s">
        <v>336</v>
      </c>
      <c r="E32" s="51" t="s">
        <v>367</v>
      </c>
      <c r="F32" s="51" t="s">
        <v>67</v>
      </c>
      <c r="G32" s="118">
        <f>'4'!G31</f>
        <v>113.26288</v>
      </c>
      <c r="H32" s="118">
        <f>'4'!H31</f>
        <v>279.99243999999999</v>
      </c>
      <c r="I32" s="130"/>
    </row>
    <row r="33" spans="1:9" s="23" customFormat="1" ht="19.2" customHeight="1" x14ac:dyDescent="0.25">
      <c r="A33" s="65" t="s">
        <v>374</v>
      </c>
      <c r="B33" s="103">
        <v>805</v>
      </c>
      <c r="C33" s="51" t="s">
        <v>27</v>
      </c>
      <c r="D33" s="51" t="s">
        <v>336</v>
      </c>
      <c r="E33" s="51" t="s">
        <v>367</v>
      </c>
      <c r="F33" s="51" t="s">
        <v>375</v>
      </c>
      <c r="G33" s="118">
        <f>'4'!G32</f>
        <v>0</v>
      </c>
      <c r="H33" s="118">
        <f>'4'!H32</f>
        <v>15</v>
      </c>
      <c r="I33" s="130"/>
    </row>
    <row r="34" spans="1:9" s="23" customFormat="1" ht="19.2" customHeight="1" x14ac:dyDescent="0.25">
      <c r="A34" s="65" t="s">
        <v>373</v>
      </c>
      <c r="B34" s="103">
        <v>805</v>
      </c>
      <c r="C34" s="51" t="s">
        <v>27</v>
      </c>
      <c r="D34" s="51" t="s">
        <v>336</v>
      </c>
      <c r="E34" s="51" t="s">
        <v>367</v>
      </c>
      <c r="F34" s="51" t="s">
        <v>368</v>
      </c>
      <c r="G34" s="118">
        <f>'4'!G33</f>
        <v>30.423999999999999</v>
      </c>
      <c r="H34" s="118">
        <f>'4'!H33</f>
        <v>65.424000000000007</v>
      </c>
      <c r="I34" s="130"/>
    </row>
    <row r="35" spans="1:9" s="23" customFormat="1" ht="19.2" customHeight="1" x14ac:dyDescent="0.25">
      <c r="A35" s="65" t="s">
        <v>68</v>
      </c>
      <c r="B35" s="103">
        <v>805</v>
      </c>
      <c r="C35" s="51" t="s">
        <v>27</v>
      </c>
      <c r="D35" s="51" t="s">
        <v>336</v>
      </c>
      <c r="E35" s="51" t="s">
        <v>367</v>
      </c>
      <c r="F35" s="51" t="s">
        <v>69</v>
      </c>
      <c r="G35" s="118">
        <f>'4'!G34</f>
        <v>30.423999999999999</v>
      </c>
      <c r="H35" s="118">
        <f>'4'!H34</f>
        <v>60.423999999999999</v>
      </c>
      <c r="I35" s="130"/>
    </row>
    <row r="36" spans="1:9" s="23" customFormat="1" ht="19.2" customHeight="1" x14ac:dyDescent="0.25">
      <c r="A36" s="65" t="s">
        <v>372</v>
      </c>
      <c r="B36" s="103">
        <v>805</v>
      </c>
      <c r="C36" s="51" t="s">
        <v>27</v>
      </c>
      <c r="D36" s="51" t="s">
        <v>336</v>
      </c>
      <c r="E36" s="51" t="s">
        <v>367</v>
      </c>
      <c r="F36" s="51" t="s">
        <v>369</v>
      </c>
      <c r="G36" s="118">
        <f>'4'!G35</f>
        <v>0</v>
      </c>
      <c r="H36" s="118">
        <f>'4'!H35</f>
        <v>3</v>
      </c>
      <c r="I36" s="130"/>
    </row>
    <row r="37" spans="1:9" s="23" customFormat="1" ht="19.2" customHeight="1" x14ac:dyDescent="0.25">
      <c r="A37" s="65" t="s">
        <v>371</v>
      </c>
      <c r="B37" s="103">
        <v>805</v>
      </c>
      <c r="C37" s="51" t="s">
        <v>27</v>
      </c>
      <c r="D37" s="51" t="s">
        <v>336</v>
      </c>
      <c r="E37" s="51" t="s">
        <v>367</v>
      </c>
      <c r="F37" s="51" t="s">
        <v>370</v>
      </c>
      <c r="G37" s="118">
        <f>'4'!G36</f>
        <v>0</v>
      </c>
      <c r="H37" s="118">
        <f>'4'!H36</f>
        <v>2</v>
      </c>
      <c r="I37" s="130"/>
    </row>
    <row r="38" spans="1:9" s="23" customFormat="1" ht="20.399999999999999" customHeight="1" x14ac:dyDescent="0.25">
      <c r="A38" s="65" t="s">
        <v>425</v>
      </c>
      <c r="B38" s="103">
        <v>805</v>
      </c>
      <c r="C38" s="51" t="s">
        <v>27</v>
      </c>
      <c r="D38" s="51" t="s">
        <v>336</v>
      </c>
      <c r="E38" s="51" t="s">
        <v>376</v>
      </c>
      <c r="F38" s="51" t="s">
        <v>67</v>
      </c>
      <c r="G38" s="118">
        <f>'4'!G37</f>
        <v>0</v>
      </c>
      <c r="H38" s="118">
        <f>'4'!H37</f>
        <v>16.2</v>
      </c>
      <c r="I38" s="130"/>
    </row>
    <row r="39" spans="1:9" s="23" customFormat="1" ht="24" customHeight="1" x14ac:dyDescent="0.25">
      <c r="A39" s="62" t="s">
        <v>74</v>
      </c>
      <c r="B39" s="32">
        <v>805</v>
      </c>
      <c r="C39" s="91" t="s">
        <v>26</v>
      </c>
      <c r="D39" s="91"/>
      <c r="E39" s="91"/>
      <c r="F39" s="91"/>
      <c r="G39" s="117">
        <f>G41</f>
        <v>0</v>
      </c>
      <c r="H39" s="117">
        <f>H41</f>
        <v>204.09999999999997</v>
      </c>
      <c r="I39" s="128"/>
    </row>
    <row r="40" spans="1:9" s="23" customFormat="1" ht="21.75" customHeight="1" x14ac:dyDescent="0.25">
      <c r="A40" s="60" t="s">
        <v>175</v>
      </c>
      <c r="B40" s="32">
        <v>805</v>
      </c>
      <c r="C40" s="91" t="s">
        <v>26</v>
      </c>
      <c r="D40" s="91" t="s">
        <v>75</v>
      </c>
      <c r="E40" s="91"/>
      <c r="F40" s="91"/>
      <c r="G40" s="117">
        <f>G41</f>
        <v>0</v>
      </c>
      <c r="H40" s="117">
        <f>H41</f>
        <v>204.09999999999997</v>
      </c>
      <c r="I40" s="128"/>
    </row>
    <row r="41" spans="1:9" s="23" customFormat="1" ht="57.75" customHeight="1" x14ac:dyDescent="0.25">
      <c r="A41" s="61" t="s">
        <v>35</v>
      </c>
      <c r="B41" s="103">
        <v>805</v>
      </c>
      <c r="C41" s="51" t="s">
        <v>26</v>
      </c>
      <c r="D41" s="51" t="s">
        <v>75</v>
      </c>
      <c r="E41" s="51" t="s">
        <v>4</v>
      </c>
      <c r="F41" s="51"/>
      <c r="G41" s="118">
        <f>G42+G45</f>
        <v>0</v>
      </c>
      <c r="H41" s="118">
        <f>H42+H45</f>
        <v>204.09999999999997</v>
      </c>
      <c r="I41" s="127"/>
    </row>
    <row r="42" spans="1:9" s="23" customFormat="1" ht="57.75" customHeight="1" x14ac:dyDescent="0.25">
      <c r="A42" s="89" t="s">
        <v>243</v>
      </c>
      <c r="B42" s="103">
        <v>805</v>
      </c>
      <c r="C42" s="51" t="s">
        <v>26</v>
      </c>
      <c r="D42" s="51" t="s">
        <v>75</v>
      </c>
      <c r="E42" s="51" t="s">
        <v>5</v>
      </c>
      <c r="F42" s="51" t="s">
        <v>281</v>
      </c>
      <c r="G42" s="118">
        <f>G43+G44</f>
        <v>29.742999999999995</v>
      </c>
      <c r="H42" s="118">
        <f>H43+H44</f>
        <v>198.09999999999997</v>
      </c>
      <c r="I42" s="127"/>
    </row>
    <row r="43" spans="1:9" s="23" customFormat="1" ht="29.25" customHeight="1" x14ac:dyDescent="0.25">
      <c r="A43" s="65" t="s">
        <v>50</v>
      </c>
      <c r="B43" s="103">
        <v>805</v>
      </c>
      <c r="C43" s="51" t="s">
        <v>26</v>
      </c>
      <c r="D43" s="51" t="s">
        <v>75</v>
      </c>
      <c r="E43" s="51" t="s">
        <v>5</v>
      </c>
      <c r="F43" s="51" t="s">
        <v>63</v>
      </c>
      <c r="G43" s="118">
        <f>'4'!G42</f>
        <v>22.843999999999994</v>
      </c>
      <c r="H43" s="118">
        <f>'4'!H42</f>
        <v>152.15099999999998</v>
      </c>
      <c r="I43" s="128"/>
    </row>
    <row r="44" spans="1:9" s="23" customFormat="1" ht="45" customHeight="1" x14ac:dyDescent="0.25">
      <c r="A44" s="89" t="s">
        <v>51</v>
      </c>
      <c r="B44" s="103">
        <v>805</v>
      </c>
      <c r="C44" s="51" t="s">
        <v>26</v>
      </c>
      <c r="D44" s="51" t="s">
        <v>75</v>
      </c>
      <c r="E44" s="51" t="s">
        <v>5</v>
      </c>
      <c r="F44" s="51" t="s">
        <v>52</v>
      </c>
      <c r="G44" s="118">
        <f>'4'!G43</f>
        <v>6.8990000000000009</v>
      </c>
      <c r="H44" s="118">
        <f>'4'!H43</f>
        <v>45.948999999999998</v>
      </c>
      <c r="I44" s="130"/>
    </row>
    <row r="45" spans="1:9" s="23" customFormat="1" ht="20.399999999999999" customHeight="1" x14ac:dyDescent="0.25">
      <c r="A45" s="65" t="s">
        <v>425</v>
      </c>
      <c r="B45" s="103">
        <v>805</v>
      </c>
      <c r="C45" s="51" t="s">
        <v>26</v>
      </c>
      <c r="D45" s="51" t="s">
        <v>75</v>
      </c>
      <c r="E45" s="51" t="s">
        <v>5</v>
      </c>
      <c r="F45" s="51" t="s">
        <v>67</v>
      </c>
      <c r="G45" s="118">
        <f>'4'!G44</f>
        <v>-29.743000000000002</v>
      </c>
      <c r="H45" s="118">
        <f>'4'!H44</f>
        <v>6</v>
      </c>
      <c r="I45" s="130"/>
    </row>
    <row r="46" spans="1:9" s="23" customFormat="1" ht="22.5" customHeight="1" x14ac:dyDescent="0.25">
      <c r="A46" s="139" t="s">
        <v>153</v>
      </c>
      <c r="B46" s="32">
        <v>805</v>
      </c>
      <c r="C46" s="91" t="s">
        <v>75</v>
      </c>
      <c r="D46" s="91"/>
      <c r="E46" s="51"/>
      <c r="F46" s="51"/>
      <c r="G46" s="117">
        <f>G50</f>
        <v>0</v>
      </c>
      <c r="H46" s="117">
        <f>H50</f>
        <v>1</v>
      </c>
      <c r="I46" s="128"/>
    </row>
    <row r="47" spans="1:9" s="23" customFormat="1" ht="39" customHeight="1" x14ac:dyDescent="0.25">
      <c r="A47" s="139" t="s">
        <v>347</v>
      </c>
      <c r="B47" s="103">
        <v>805</v>
      </c>
      <c r="C47" s="51" t="s">
        <v>75</v>
      </c>
      <c r="D47" s="51" t="s">
        <v>305</v>
      </c>
      <c r="E47" s="51" t="s">
        <v>8</v>
      </c>
      <c r="F47" s="51"/>
      <c r="G47" s="117">
        <f>G48</f>
        <v>0</v>
      </c>
      <c r="H47" s="117">
        <f>H48</f>
        <v>1</v>
      </c>
      <c r="I47" s="128"/>
    </row>
    <row r="48" spans="1:9" s="23" customFormat="1" ht="21" customHeight="1" x14ac:dyDescent="0.25">
      <c r="A48" s="159" t="s">
        <v>349</v>
      </c>
      <c r="B48" s="103">
        <v>805</v>
      </c>
      <c r="C48" s="51" t="s">
        <v>75</v>
      </c>
      <c r="D48" s="51" t="s">
        <v>305</v>
      </c>
      <c r="E48" s="51" t="s">
        <v>8</v>
      </c>
      <c r="F48" s="51"/>
      <c r="G48" s="117">
        <f>G50</f>
        <v>0</v>
      </c>
      <c r="H48" s="117">
        <f>H50</f>
        <v>1</v>
      </c>
      <c r="I48" s="128"/>
    </row>
    <row r="49" spans="1:9" s="23" customFormat="1" ht="40.799999999999997" customHeight="1" x14ac:dyDescent="0.25">
      <c r="A49" s="141" t="s">
        <v>360</v>
      </c>
      <c r="B49" s="103">
        <v>805</v>
      </c>
      <c r="C49" s="51" t="s">
        <v>75</v>
      </c>
      <c r="D49" s="51" t="s">
        <v>305</v>
      </c>
      <c r="E49" s="51" t="s">
        <v>8</v>
      </c>
      <c r="F49" s="51"/>
      <c r="G49" s="118">
        <f>G50</f>
        <v>0</v>
      </c>
      <c r="H49" s="118">
        <f>H50</f>
        <v>1</v>
      </c>
      <c r="I49" s="128"/>
    </row>
    <row r="50" spans="1:9" s="23" customFormat="1" ht="51" customHeight="1" x14ac:dyDescent="0.25">
      <c r="A50" s="141" t="s">
        <v>114</v>
      </c>
      <c r="B50" s="103">
        <v>805</v>
      </c>
      <c r="C50" s="51" t="s">
        <v>75</v>
      </c>
      <c r="D50" s="51" t="s">
        <v>305</v>
      </c>
      <c r="E50" s="51" t="s">
        <v>8</v>
      </c>
      <c r="F50" s="51" t="s">
        <v>348</v>
      </c>
      <c r="G50" s="118">
        <f>G51</f>
        <v>0</v>
      </c>
      <c r="H50" s="118">
        <f>H51</f>
        <v>1</v>
      </c>
      <c r="I50" s="128"/>
    </row>
    <row r="51" spans="1:9" s="23" customFormat="1" ht="19.2" customHeight="1" x14ac:dyDescent="0.25">
      <c r="A51" s="65" t="s">
        <v>425</v>
      </c>
      <c r="B51" s="103">
        <v>805</v>
      </c>
      <c r="C51" s="51" t="s">
        <v>75</v>
      </c>
      <c r="D51" s="51" t="s">
        <v>305</v>
      </c>
      <c r="E51" s="51" t="s">
        <v>3</v>
      </c>
      <c r="F51" s="51" t="s">
        <v>67</v>
      </c>
      <c r="G51" s="118">
        <f>'4'!G50</f>
        <v>0</v>
      </c>
      <c r="H51" s="118">
        <f>'4'!H50</f>
        <v>1</v>
      </c>
      <c r="I51" s="128"/>
    </row>
    <row r="52" spans="1:9" s="23" customFormat="1" ht="27" customHeight="1" x14ac:dyDescent="0.25">
      <c r="A52" s="139" t="s">
        <v>77</v>
      </c>
      <c r="B52" s="32">
        <v>805</v>
      </c>
      <c r="C52" s="91" t="s">
        <v>64</v>
      </c>
      <c r="D52" s="91"/>
      <c r="E52" s="51"/>
      <c r="F52" s="51"/>
      <c r="G52" s="117">
        <f>G55+G56</f>
        <v>0</v>
      </c>
      <c r="H52" s="117">
        <f>H55+H56+H60</f>
        <v>1002.197</v>
      </c>
      <c r="I52" s="127"/>
    </row>
    <row r="53" spans="1:9" s="23" customFormat="1" ht="18" customHeight="1" x14ac:dyDescent="0.25">
      <c r="A53" s="141" t="s">
        <v>141</v>
      </c>
      <c r="B53" s="103">
        <v>805</v>
      </c>
      <c r="C53" s="91" t="s">
        <v>64</v>
      </c>
      <c r="D53" s="91" t="s">
        <v>154</v>
      </c>
      <c r="E53" s="51"/>
      <c r="F53" s="51"/>
      <c r="G53" s="118">
        <f>G54</f>
        <v>0</v>
      </c>
      <c r="H53" s="118">
        <f>H54</f>
        <v>1</v>
      </c>
      <c r="I53" s="127"/>
    </row>
    <row r="54" spans="1:9" s="23" customFormat="1" ht="33.75" customHeight="1" x14ac:dyDescent="0.25">
      <c r="A54" s="142" t="s">
        <v>115</v>
      </c>
      <c r="B54" s="103">
        <v>805</v>
      </c>
      <c r="C54" s="51" t="s">
        <v>64</v>
      </c>
      <c r="D54" s="51" t="s">
        <v>154</v>
      </c>
      <c r="E54" s="51" t="s">
        <v>9</v>
      </c>
      <c r="F54" s="51"/>
      <c r="G54" s="118">
        <f>G55</f>
        <v>0</v>
      </c>
      <c r="H54" s="118">
        <f>H55</f>
        <v>1</v>
      </c>
      <c r="I54" s="128"/>
    </row>
    <row r="55" spans="1:9" s="23" customFormat="1" ht="19.2" customHeight="1" x14ac:dyDescent="0.25">
      <c r="A55" s="65" t="s">
        <v>425</v>
      </c>
      <c r="B55" s="103">
        <v>805</v>
      </c>
      <c r="C55" s="93" t="s">
        <v>64</v>
      </c>
      <c r="D55" s="93" t="s">
        <v>154</v>
      </c>
      <c r="E55" s="51" t="s">
        <v>6</v>
      </c>
      <c r="F55" s="51" t="s">
        <v>67</v>
      </c>
      <c r="G55" s="118">
        <f>'4'!G55</f>
        <v>0</v>
      </c>
      <c r="H55" s="118">
        <f>'4'!H55</f>
        <v>1</v>
      </c>
      <c r="I55" s="128"/>
    </row>
    <row r="56" spans="1:9" s="23" customFormat="1" ht="22.8" x14ac:dyDescent="0.25">
      <c r="A56" s="62" t="s">
        <v>343</v>
      </c>
      <c r="B56" s="32">
        <v>805</v>
      </c>
      <c r="C56" s="137" t="s">
        <v>64</v>
      </c>
      <c r="D56" s="137" t="s">
        <v>78</v>
      </c>
      <c r="E56" s="91" t="s">
        <v>324</v>
      </c>
      <c r="F56" s="91"/>
      <c r="G56" s="117">
        <f>G57</f>
        <v>0</v>
      </c>
      <c r="H56" s="117">
        <f>H57</f>
        <v>1000.197</v>
      </c>
      <c r="I56" s="128"/>
    </row>
    <row r="57" spans="1:9" s="23" customFormat="1" ht="21" customHeight="1" x14ac:dyDescent="0.25">
      <c r="A57" s="65" t="s">
        <v>344</v>
      </c>
      <c r="B57" s="103">
        <v>805</v>
      </c>
      <c r="C57" s="93" t="s">
        <v>64</v>
      </c>
      <c r="D57" s="93" t="s">
        <v>78</v>
      </c>
      <c r="E57" s="51" t="s">
        <v>324</v>
      </c>
      <c r="F57" s="51"/>
      <c r="G57" s="118">
        <f>G58+G59</f>
        <v>0</v>
      </c>
      <c r="H57" s="118">
        <f>H58+H59</f>
        <v>1000.197</v>
      </c>
      <c r="I57" s="128"/>
    </row>
    <row r="58" spans="1:9" s="23" customFormat="1" ht="18.600000000000001" customHeight="1" x14ac:dyDescent="0.25">
      <c r="A58" s="65" t="s">
        <v>425</v>
      </c>
      <c r="B58" s="103">
        <v>805</v>
      </c>
      <c r="C58" s="93" t="s">
        <v>64</v>
      </c>
      <c r="D58" s="93" t="s">
        <v>78</v>
      </c>
      <c r="E58" s="51" t="s">
        <v>324</v>
      </c>
      <c r="F58" s="51" t="s">
        <v>67</v>
      </c>
      <c r="G58" s="118">
        <f>'4'!G58</f>
        <v>0</v>
      </c>
      <c r="H58" s="118">
        <f>'4'!H58</f>
        <v>850.197</v>
      </c>
      <c r="I58" s="128"/>
    </row>
    <row r="59" spans="1:9" s="23" customFormat="1" ht="21.6" customHeight="1" x14ac:dyDescent="0.25">
      <c r="A59" s="65" t="str">
        <f>'4'!B59</f>
        <v>Закупка энергетических ресурсов</v>
      </c>
      <c r="B59" s="103">
        <v>805</v>
      </c>
      <c r="C59" s="93" t="s">
        <v>64</v>
      </c>
      <c r="D59" s="93" t="s">
        <v>78</v>
      </c>
      <c r="E59" s="51" t="s">
        <v>324</v>
      </c>
      <c r="F59" s="51" t="s">
        <v>375</v>
      </c>
      <c r="G59" s="118">
        <f>'4'!G59</f>
        <v>0</v>
      </c>
      <c r="H59" s="118">
        <f>'4'!H59</f>
        <v>150</v>
      </c>
      <c r="I59" s="128"/>
    </row>
    <row r="60" spans="1:9" s="23" customFormat="1" ht="21.6" customHeight="1" x14ac:dyDescent="0.25">
      <c r="A60" s="54" t="s">
        <v>140</v>
      </c>
      <c r="B60" s="32">
        <v>805</v>
      </c>
      <c r="C60" s="137" t="s">
        <v>64</v>
      </c>
      <c r="D60" s="137" t="s">
        <v>397</v>
      </c>
      <c r="E60" s="91"/>
      <c r="F60" s="91"/>
      <c r="G60" s="91" t="s">
        <v>380</v>
      </c>
      <c r="H60" s="117">
        <f>H61</f>
        <v>1</v>
      </c>
      <c r="I60" s="128"/>
    </row>
    <row r="61" spans="1:9" s="23" customFormat="1" ht="36" customHeight="1" x14ac:dyDescent="0.25">
      <c r="A61" s="92" t="s">
        <v>111</v>
      </c>
      <c r="B61" s="103">
        <v>805</v>
      </c>
      <c r="C61" s="93" t="s">
        <v>64</v>
      </c>
      <c r="D61" s="93" t="s">
        <v>397</v>
      </c>
      <c r="E61" s="51" t="s">
        <v>398</v>
      </c>
      <c r="F61" s="51" t="s">
        <v>245</v>
      </c>
      <c r="G61" s="51" t="s">
        <v>380</v>
      </c>
      <c r="H61" s="118">
        <f>H62</f>
        <v>1</v>
      </c>
      <c r="I61" s="128"/>
    </row>
    <row r="62" spans="1:9" s="23" customFormat="1" ht="21.6" customHeight="1" x14ac:dyDescent="0.25">
      <c r="A62" s="141" t="s">
        <v>265</v>
      </c>
      <c r="B62" s="103">
        <v>805</v>
      </c>
      <c r="C62" s="93" t="s">
        <v>64</v>
      </c>
      <c r="D62" s="93" t="s">
        <v>397</v>
      </c>
      <c r="E62" s="51" t="s">
        <v>398</v>
      </c>
      <c r="F62" s="51" t="s">
        <v>320</v>
      </c>
      <c r="G62" s="51" t="s">
        <v>380</v>
      </c>
      <c r="H62" s="118">
        <v>1</v>
      </c>
      <c r="I62" s="128"/>
    </row>
    <row r="63" spans="1:9" s="23" customFormat="1" ht="18.600000000000001" customHeight="1" x14ac:dyDescent="0.25">
      <c r="A63" s="60" t="s">
        <v>79</v>
      </c>
      <c r="B63" s="32">
        <v>805</v>
      </c>
      <c r="C63" s="91" t="s">
        <v>80</v>
      </c>
      <c r="D63" s="91"/>
      <c r="E63" s="91"/>
      <c r="F63" s="91"/>
      <c r="G63" s="117">
        <f>G64+G68</f>
        <v>290</v>
      </c>
      <c r="H63" s="117">
        <f>H64+H68</f>
        <v>369.33035000000001</v>
      </c>
      <c r="I63" s="132"/>
    </row>
    <row r="64" spans="1:9" s="23" customFormat="1" ht="22.8" customHeight="1" x14ac:dyDescent="0.25">
      <c r="A64" s="60" t="s">
        <v>136</v>
      </c>
      <c r="B64" s="32">
        <v>805</v>
      </c>
      <c r="C64" s="91" t="s">
        <v>80</v>
      </c>
      <c r="D64" s="91" t="s">
        <v>26</v>
      </c>
      <c r="E64" s="91"/>
      <c r="F64" s="91"/>
      <c r="G64" s="118">
        <f>G66</f>
        <v>0</v>
      </c>
      <c r="H64" s="118">
        <f>H66</f>
        <v>4.9961000000000002</v>
      </c>
      <c r="I64" s="128"/>
    </row>
    <row r="65" spans="1:9" s="23" customFormat="1" ht="20.399999999999999" customHeight="1" x14ac:dyDescent="0.25">
      <c r="A65" s="159" t="s">
        <v>349</v>
      </c>
      <c r="B65" s="32">
        <v>805</v>
      </c>
      <c r="C65" s="91" t="s">
        <v>80</v>
      </c>
      <c r="D65" s="91" t="s">
        <v>26</v>
      </c>
      <c r="E65" s="51" t="s">
        <v>10</v>
      </c>
      <c r="F65" s="91"/>
      <c r="G65" s="118">
        <f>G66</f>
        <v>0</v>
      </c>
      <c r="H65" s="118">
        <f>H66</f>
        <v>4.9961000000000002</v>
      </c>
      <c r="I65" s="128"/>
    </row>
    <row r="66" spans="1:9" s="23" customFormat="1" ht="38.4" customHeight="1" x14ac:dyDescent="0.25">
      <c r="A66" s="61" t="s">
        <v>353</v>
      </c>
      <c r="B66" s="103">
        <v>805</v>
      </c>
      <c r="C66" s="51" t="s">
        <v>80</v>
      </c>
      <c r="D66" s="51" t="s">
        <v>26</v>
      </c>
      <c r="E66" s="51" t="s">
        <v>10</v>
      </c>
      <c r="F66" s="51" t="s">
        <v>348</v>
      </c>
      <c r="G66" s="118">
        <f>G67</f>
        <v>0</v>
      </c>
      <c r="H66" s="118">
        <f>H67</f>
        <v>4.9961000000000002</v>
      </c>
      <c r="I66" s="127"/>
    </row>
    <row r="67" spans="1:9" s="23" customFormat="1" ht="19.2" customHeight="1" x14ac:dyDescent="0.25">
      <c r="A67" s="65" t="s">
        <v>425</v>
      </c>
      <c r="B67" s="103">
        <v>805</v>
      </c>
      <c r="C67" s="51" t="s">
        <v>80</v>
      </c>
      <c r="D67" s="51" t="s">
        <v>26</v>
      </c>
      <c r="E67" s="51" t="s">
        <v>7</v>
      </c>
      <c r="F67" s="51" t="s">
        <v>67</v>
      </c>
      <c r="G67" s="118">
        <f>'4'!G67</f>
        <v>0</v>
      </c>
      <c r="H67" s="118">
        <f>'4'!H67</f>
        <v>4.9961000000000002</v>
      </c>
      <c r="I67" s="128"/>
    </row>
    <row r="68" spans="1:9" s="23" customFormat="1" ht="22.2" customHeight="1" x14ac:dyDescent="0.25">
      <c r="A68" s="60" t="s">
        <v>135</v>
      </c>
      <c r="B68" s="32">
        <v>805</v>
      </c>
      <c r="C68" s="91" t="s">
        <v>80</v>
      </c>
      <c r="D68" s="91" t="s">
        <v>75</v>
      </c>
      <c r="E68" s="91"/>
      <c r="F68" s="91"/>
      <c r="G68" s="118">
        <f>G70</f>
        <v>290</v>
      </c>
      <c r="H68" s="118">
        <f>H70</f>
        <v>364.33425</v>
      </c>
      <c r="I68" s="128"/>
    </row>
    <row r="69" spans="1:9" s="23" customFormat="1" ht="25.5" customHeight="1" x14ac:dyDescent="0.25">
      <c r="A69" s="159" t="s">
        <v>349</v>
      </c>
      <c r="B69" s="32">
        <v>805</v>
      </c>
      <c r="C69" s="91" t="s">
        <v>80</v>
      </c>
      <c r="D69" s="91" t="s">
        <v>75</v>
      </c>
      <c r="E69" s="91" t="s">
        <v>53</v>
      </c>
      <c r="F69" s="91"/>
      <c r="G69" s="118">
        <f>G70</f>
        <v>290</v>
      </c>
      <c r="H69" s="118">
        <f>H70</f>
        <v>364.33425</v>
      </c>
      <c r="I69" s="128"/>
    </row>
    <row r="70" spans="1:9" s="23" customFormat="1" ht="73.2" customHeight="1" x14ac:dyDescent="0.25">
      <c r="A70" s="61" t="s">
        <v>354</v>
      </c>
      <c r="B70" s="103">
        <v>805</v>
      </c>
      <c r="C70" s="51" t="s">
        <v>80</v>
      </c>
      <c r="D70" s="51" t="s">
        <v>75</v>
      </c>
      <c r="E70" s="51" t="s">
        <v>53</v>
      </c>
      <c r="F70" s="51"/>
      <c r="G70" s="118">
        <f>G71</f>
        <v>290</v>
      </c>
      <c r="H70" s="118">
        <f>H71+H73</f>
        <v>364.33425</v>
      </c>
      <c r="I70" s="128"/>
    </row>
    <row r="71" spans="1:9" s="23" customFormat="1" ht="19.2" customHeight="1" x14ac:dyDescent="0.25">
      <c r="A71" s="65" t="s">
        <v>425</v>
      </c>
      <c r="B71" s="103">
        <v>805</v>
      </c>
      <c r="C71" s="51" t="s">
        <v>80</v>
      </c>
      <c r="D71" s="51" t="s">
        <v>75</v>
      </c>
      <c r="E71" s="51" t="s">
        <v>54</v>
      </c>
      <c r="F71" s="51" t="s">
        <v>67</v>
      </c>
      <c r="G71" s="118">
        <f>'4'!G71</f>
        <v>290</v>
      </c>
      <c r="H71" s="118">
        <f>'4'!H71</f>
        <v>290</v>
      </c>
      <c r="I71" s="128"/>
    </row>
    <row r="72" spans="1:9" s="23" customFormat="1" ht="70.2" customHeight="1" x14ac:dyDescent="0.25">
      <c r="A72" s="62" t="s">
        <v>399</v>
      </c>
      <c r="B72" s="103">
        <v>805</v>
      </c>
      <c r="C72" s="51" t="s">
        <v>80</v>
      </c>
      <c r="D72" s="51" t="s">
        <v>75</v>
      </c>
      <c r="E72" s="51" t="s">
        <v>402</v>
      </c>
      <c r="F72" s="51"/>
      <c r="G72" s="118">
        <v>0</v>
      </c>
      <c r="H72" s="118">
        <f>H73</f>
        <v>74.334249999999997</v>
      </c>
      <c r="I72" s="128"/>
    </row>
    <row r="73" spans="1:9" s="23" customFormat="1" ht="19.2" customHeight="1" x14ac:dyDescent="0.25">
      <c r="A73" s="65" t="s">
        <v>426</v>
      </c>
      <c r="B73" s="103">
        <v>805</v>
      </c>
      <c r="C73" s="51" t="s">
        <v>80</v>
      </c>
      <c r="D73" s="51" t="s">
        <v>75</v>
      </c>
      <c r="E73" s="51" t="s">
        <v>388</v>
      </c>
      <c r="F73" s="51" t="s">
        <v>67</v>
      </c>
      <c r="G73" s="118">
        <v>0</v>
      </c>
      <c r="H73" s="118">
        <f>'4'!H73</f>
        <v>74.334249999999997</v>
      </c>
      <c r="I73" s="128"/>
    </row>
    <row r="74" spans="1:9" s="23" customFormat="1" ht="22.8" customHeight="1" x14ac:dyDescent="0.25">
      <c r="A74" s="60" t="s">
        <v>272</v>
      </c>
      <c r="B74" s="32">
        <v>805</v>
      </c>
      <c r="C74" s="91" t="s">
        <v>81</v>
      </c>
      <c r="D74" s="91"/>
      <c r="E74" s="91"/>
      <c r="F74" s="91"/>
      <c r="G74" s="117">
        <f>G75</f>
        <v>284.42399999999998</v>
      </c>
      <c r="H74" s="117">
        <f>H75</f>
        <v>1648.752</v>
      </c>
      <c r="I74" s="128"/>
    </row>
    <row r="75" spans="1:9" s="23" customFormat="1" ht="21.75" customHeight="1" x14ac:dyDescent="0.25">
      <c r="A75" s="60" t="s">
        <v>127</v>
      </c>
      <c r="B75" s="32">
        <v>805</v>
      </c>
      <c r="C75" s="91" t="s">
        <v>81</v>
      </c>
      <c r="D75" s="91" t="s">
        <v>27</v>
      </c>
      <c r="E75" s="91"/>
      <c r="F75" s="91"/>
      <c r="G75" s="118">
        <f>G77</f>
        <v>284.42399999999998</v>
      </c>
      <c r="H75" s="118">
        <f>H77</f>
        <v>1648.752</v>
      </c>
      <c r="I75" s="128"/>
    </row>
    <row r="76" spans="1:9" s="23" customFormat="1" ht="21.75" customHeight="1" x14ac:dyDescent="0.25">
      <c r="A76" s="60" t="s">
        <v>356</v>
      </c>
      <c r="B76" s="32">
        <v>805</v>
      </c>
      <c r="C76" s="91" t="s">
        <v>81</v>
      </c>
      <c r="D76" s="91" t="s">
        <v>27</v>
      </c>
      <c r="E76" s="51" t="s">
        <v>244</v>
      </c>
      <c r="F76" s="91"/>
      <c r="G76" s="118">
        <f>G77</f>
        <v>284.42399999999998</v>
      </c>
      <c r="H76" s="118">
        <f>H77</f>
        <v>1648.752</v>
      </c>
      <c r="I76" s="128"/>
    </row>
    <row r="77" spans="1:9" s="23" customFormat="1" ht="35.25" customHeight="1" x14ac:dyDescent="0.25">
      <c r="A77" s="61" t="s">
        <v>361</v>
      </c>
      <c r="B77" s="103">
        <v>805</v>
      </c>
      <c r="C77" s="51" t="s">
        <v>81</v>
      </c>
      <c r="D77" s="51" t="s">
        <v>27</v>
      </c>
      <c r="E77" s="51" t="s">
        <v>244</v>
      </c>
      <c r="F77" s="51"/>
      <c r="G77" s="118">
        <f>G80+G82+G83</f>
        <v>284.42399999999998</v>
      </c>
      <c r="H77" s="118">
        <f>H78</f>
        <v>1648.752</v>
      </c>
      <c r="I77" s="128"/>
    </row>
    <row r="78" spans="1:9" s="23" customFormat="1" ht="35.25" customHeight="1" x14ac:dyDescent="0.25">
      <c r="A78" s="61" t="s">
        <v>137</v>
      </c>
      <c r="B78" s="103">
        <v>805</v>
      </c>
      <c r="C78" s="51" t="s">
        <v>81</v>
      </c>
      <c r="D78" s="51" t="s">
        <v>27</v>
      </c>
      <c r="E78" s="51" t="s">
        <v>55</v>
      </c>
      <c r="F78" s="51"/>
      <c r="G78" s="118">
        <f>G79+G81+G83</f>
        <v>284.42399999999998</v>
      </c>
      <c r="H78" s="118">
        <f>H79+H81+H83</f>
        <v>1648.752</v>
      </c>
      <c r="I78" s="128"/>
    </row>
    <row r="79" spans="1:9" s="23" customFormat="1" ht="35.25" customHeight="1" x14ac:dyDescent="0.25">
      <c r="A79" s="143" t="s">
        <v>116</v>
      </c>
      <c r="B79" s="103">
        <v>805</v>
      </c>
      <c r="C79" s="51" t="s">
        <v>81</v>
      </c>
      <c r="D79" s="51" t="s">
        <v>27</v>
      </c>
      <c r="E79" s="51" t="s">
        <v>282</v>
      </c>
      <c r="F79" s="51" t="s">
        <v>245</v>
      </c>
      <c r="G79" s="118">
        <f>G80</f>
        <v>0</v>
      </c>
      <c r="H79" s="118">
        <f>H80</f>
        <v>1119.2280000000001</v>
      </c>
      <c r="I79" s="128"/>
    </row>
    <row r="80" spans="1:9" s="23" customFormat="1" ht="33" customHeight="1" x14ac:dyDescent="0.25">
      <c r="A80" s="141" t="s">
        <v>265</v>
      </c>
      <c r="B80" s="103">
        <v>805</v>
      </c>
      <c r="C80" s="51" t="s">
        <v>81</v>
      </c>
      <c r="D80" s="51" t="s">
        <v>27</v>
      </c>
      <c r="E80" s="51" t="s">
        <v>282</v>
      </c>
      <c r="F80" s="51" t="s">
        <v>320</v>
      </c>
      <c r="G80" s="118">
        <v>0</v>
      </c>
      <c r="H80" s="118">
        <v>1119.2280000000001</v>
      </c>
      <c r="I80" s="128"/>
    </row>
    <row r="81" spans="1:9" s="23" customFormat="1" ht="30.6" customHeight="1" x14ac:dyDescent="0.25">
      <c r="A81" s="141" t="s">
        <v>57</v>
      </c>
      <c r="B81" s="103">
        <v>805</v>
      </c>
      <c r="C81" s="51" t="s">
        <v>81</v>
      </c>
      <c r="D81" s="51" t="s">
        <v>27</v>
      </c>
      <c r="E81" s="51" t="s">
        <v>55</v>
      </c>
      <c r="F81" s="51" t="s">
        <v>241</v>
      </c>
      <c r="G81" s="118">
        <f>G82</f>
        <v>284.42399999999998</v>
      </c>
      <c r="H81" s="118">
        <f>H82</f>
        <v>478.42399999999998</v>
      </c>
      <c r="I81" s="128"/>
    </row>
    <row r="82" spans="1:9" s="23" customFormat="1" ht="19.8" customHeight="1" x14ac:dyDescent="0.25">
      <c r="A82" s="61" t="s">
        <v>425</v>
      </c>
      <c r="B82" s="103">
        <v>805</v>
      </c>
      <c r="C82" s="51" t="s">
        <v>81</v>
      </c>
      <c r="D82" s="51" t="s">
        <v>27</v>
      </c>
      <c r="E82" s="51" t="s">
        <v>56</v>
      </c>
      <c r="F82" s="51" t="s">
        <v>67</v>
      </c>
      <c r="G82" s="118">
        <f>'4'!G82</f>
        <v>284.42399999999998</v>
      </c>
      <c r="H82" s="118">
        <f>'4'!H82</f>
        <v>478.42399999999998</v>
      </c>
      <c r="I82" s="127"/>
    </row>
    <row r="83" spans="1:9" s="23" customFormat="1" ht="19.8" customHeight="1" x14ac:dyDescent="0.25">
      <c r="A83" s="61" t="s">
        <v>374</v>
      </c>
      <c r="B83" s="103">
        <v>805</v>
      </c>
      <c r="C83" s="51" t="s">
        <v>81</v>
      </c>
      <c r="D83" s="51" t="s">
        <v>27</v>
      </c>
      <c r="E83" s="51" t="s">
        <v>56</v>
      </c>
      <c r="F83" s="51" t="s">
        <v>375</v>
      </c>
      <c r="G83" s="118">
        <f>'4'!G87</f>
        <v>0</v>
      </c>
      <c r="H83" s="118">
        <f>'4'!H87</f>
        <v>51.1</v>
      </c>
      <c r="I83" s="127"/>
    </row>
    <row r="84" spans="1:9" s="23" customFormat="1" ht="22.2" customHeight="1" x14ac:dyDescent="0.25">
      <c r="A84" s="60" t="s">
        <v>43</v>
      </c>
      <c r="B84" s="32">
        <v>805</v>
      </c>
      <c r="C84" s="91" t="s">
        <v>70</v>
      </c>
      <c r="D84" s="91"/>
      <c r="E84" s="91"/>
      <c r="F84" s="91"/>
      <c r="G84" s="117">
        <f>G85</f>
        <v>-15.629999999999995</v>
      </c>
      <c r="H84" s="117">
        <f>H85</f>
        <v>2524.473</v>
      </c>
      <c r="I84" s="127"/>
    </row>
    <row r="85" spans="1:9" s="23" customFormat="1" ht="19.2" customHeight="1" x14ac:dyDescent="0.25">
      <c r="A85" s="54" t="s">
        <v>230</v>
      </c>
      <c r="B85" s="32">
        <v>805</v>
      </c>
      <c r="C85" s="91" t="s">
        <v>70</v>
      </c>
      <c r="D85" s="91" t="s">
        <v>80</v>
      </c>
      <c r="E85" s="91"/>
      <c r="F85" s="91"/>
      <c r="G85" s="118">
        <f>G87</f>
        <v>-15.629999999999995</v>
      </c>
      <c r="H85" s="118">
        <f>H87</f>
        <v>2524.473</v>
      </c>
      <c r="I85" s="127"/>
    </row>
    <row r="86" spans="1:9" s="23" customFormat="1" ht="23.4" customHeight="1" x14ac:dyDescent="0.25">
      <c r="A86" s="60" t="s">
        <v>356</v>
      </c>
      <c r="B86" s="32">
        <v>805</v>
      </c>
      <c r="C86" s="91" t="s">
        <v>70</v>
      </c>
      <c r="D86" s="91" t="s">
        <v>80</v>
      </c>
      <c r="E86" s="91" t="s">
        <v>58</v>
      </c>
      <c r="F86" s="91"/>
      <c r="G86" s="118"/>
      <c r="H86" s="118"/>
      <c r="I86" s="127"/>
    </row>
    <row r="87" spans="1:9" s="23" customFormat="1" ht="74.400000000000006" customHeight="1" x14ac:dyDescent="0.25">
      <c r="A87" s="61" t="s">
        <v>358</v>
      </c>
      <c r="B87" s="103">
        <v>805</v>
      </c>
      <c r="C87" s="51" t="s">
        <v>70</v>
      </c>
      <c r="D87" s="51" t="s">
        <v>80</v>
      </c>
      <c r="E87" s="51" t="s">
        <v>58</v>
      </c>
      <c r="F87" s="51"/>
      <c r="G87" s="118">
        <f>G88+G91</f>
        <v>-15.629999999999995</v>
      </c>
      <c r="H87" s="118">
        <f>H88+H91</f>
        <v>2524.473</v>
      </c>
      <c r="I87" s="128"/>
    </row>
    <row r="88" spans="1:9" s="23" customFormat="1" ht="34.5" customHeight="1" x14ac:dyDescent="0.25">
      <c r="A88" s="140" t="s">
        <v>242</v>
      </c>
      <c r="B88" s="103">
        <v>805</v>
      </c>
      <c r="C88" s="51" t="s">
        <v>70</v>
      </c>
      <c r="D88" s="51" t="s">
        <v>80</v>
      </c>
      <c r="E88" s="51" t="s">
        <v>59</v>
      </c>
      <c r="F88" s="51" t="s">
        <v>281</v>
      </c>
      <c r="G88" s="118">
        <f>G89+G90+G92+G93</f>
        <v>-30.629999999999995</v>
      </c>
      <c r="H88" s="118">
        <f>H89+H90+H92+H93</f>
        <v>2509.473</v>
      </c>
      <c r="I88" s="128"/>
    </row>
    <row r="89" spans="1:9" s="23" customFormat="1" ht="27.75" customHeight="1" x14ac:dyDescent="0.25">
      <c r="A89" s="65" t="s">
        <v>50</v>
      </c>
      <c r="B89" s="103">
        <v>805</v>
      </c>
      <c r="C89" s="51" t="s">
        <v>70</v>
      </c>
      <c r="D89" s="51" t="s">
        <v>80</v>
      </c>
      <c r="E89" s="51" t="s">
        <v>61</v>
      </c>
      <c r="F89" s="51" t="s">
        <v>63</v>
      </c>
      <c r="G89" s="118">
        <f>'4'!G93</f>
        <v>0</v>
      </c>
      <c r="H89" s="118">
        <f>'4'!H93</f>
        <v>933.45799999999997</v>
      </c>
      <c r="I89" s="128"/>
    </row>
    <row r="90" spans="1:9" s="23" customFormat="1" ht="53.25" customHeight="1" x14ac:dyDescent="0.25">
      <c r="A90" s="89" t="s">
        <v>51</v>
      </c>
      <c r="B90" s="103">
        <v>805</v>
      </c>
      <c r="C90" s="51" t="s">
        <v>70</v>
      </c>
      <c r="D90" s="51" t="s">
        <v>80</v>
      </c>
      <c r="E90" s="51" t="s">
        <v>61</v>
      </c>
      <c r="F90" s="51" t="s">
        <v>52</v>
      </c>
      <c r="G90" s="118">
        <f>'4'!G94</f>
        <v>-30.629999999999995</v>
      </c>
      <c r="H90" s="118">
        <f>'4'!H94</f>
        <v>251.274</v>
      </c>
      <c r="I90" s="128"/>
    </row>
    <row r="91" spans="1:9" s="23" customFormat="1" ht="22.8" customHeight="1" x14ac:dyDescent="0.25">
      <c r="A91" s="61" t="s">
        <v>425</v>
      </c>
      <c r="B91" s="103">
        <v>805</v>
      </c>
      <c r="C91" s="51" t="s">
        <v>70</v>
      </c>
      <c r="D91" s="51" t="s">
        <v>80</v>
      </c>
      <c r="E91" s="51" t="s">
        <v>60</v>
      </c>
      <c r="F91" s="51" t="s">
        <v>67</v>
      </c>
      <c r="G91" s="118">
        <f>'4'!G95</f>
        <v>15</v>
      </c>
      <c r="H91" s="118">
        <f>'4'!H95</f>
        <v>15</v>
      </c>
      <c r="I91" s="128"/>
    </row>
    <row r="92" spans="1:9" s="23" customFormat="1" ht="26.25" customHeight="1" x14ac:dyDescent="0.25">
      <c r="A92" s="94" t="s">
        <v>50</v>
      </c>
      <c r="B92" s="135">
        <v>805</v>
      </c>
      <c r="C92" s="51" t="s">
        <v>70</v>
      </c>
      <c r="D92" s="51" t="s">
        <v>80</v>
      </c>
      <c r="E92" s="51" t="s">
        <v>333</v>
      </c>
      <c r="F92" s="51" t="s">
        <v>63</v>
      </c>
      <c r="G92" s="118">
        <f>'4'!G96</f>
        <v>0</v>
      </c>
      <c r="H92" s="118">
        <f>'4'!H96</f>
        <v>1017.466</v>
      </c>
      <c r="I92" s="127"/>
    </row>
    <row r="93" spans="1:9" s="23" customFormat="1" ht="52.2" customHeight="1" x14ac:dyDescent="0.25">
      <c r="A93" s="94" t="s">
        <v>51</v>
      </c>
      <c r="B93" s="135">
        <v>805</v>
      </c>
      <c r="C93" s="51" t="s">
        <v>70</v>
      </c>
      <c r="D93" s="51" t="s">
        <v>80</v>
      </c>
      <c r="E93" s="51" t="s">
        <v>333</v>
      </c>
      <c r="F93" s="51" t="s">
        <v>52</v>
      </c>
      <c r="G93" s="118">
        <f>'4'!G97</f>
        <v>0</v>
      </c>
      <c r="H93" s="118">
        <f>'4'!H97</f>
        <v>307.27499999999998</v>
      </c>
      <c r="I93" s="127"/>
    </row>
    <row r="94" spans="1:9" s="23" customFormat="1" ht="27" customHeight="1" x14ac:dyDescent="0.25">
      <c r="A94" s="61" t="s">
        <v>45</v>
      </c>
      <c r="B94" s="61"/>
      <c r="C94" s="51" t="s">
        <v>82</v>
      </c>
      <c r="D94" s="51" t="s">
        <v>82</v>
      </c>
      <c r="E94" s="51" t="s">
        <v>46</v>
      </c>
      <c r="F94" s="51"/>
      <c r="G94" s="51"/>
      <c r="H94" s="118"/>
      <c r="I94" s="128"/>
    </row>
    <row r="95" spans="1:9" s="23" customFormat="1" ht="33" customHeight="1" x14ac:dyDescent="0.25">
      <c r="A95" s="147" t="s">
        <v>120</v>
      </c>
      <c r="B95" s="148"/>
      <c r="C95" s="149"/>
      <c r="D95" s="149"/>
      <c r="E95" s="149"/>
      <c r="F95" s="150"/>
      <c r="G95" s="117">
        <f>G8+G39+G52+G63+G74+G84+G46+G94</f>
        <v>702.48087999999996</v>
      </c>
      <c r="H95" s="117">
        <f>H8+H39+H52+H63+H74+H84+H46</f>
        <v>9008.7617900000005</v>
      </c>
      <c r="I95" s="128"/>
    </row>
  </sheetData>
  <mergeCells count="3">
    <mergeCell ref="A3:H3"/>
    <mergeCell ref="E1:H1"/>
    <mergeCell ref="E2:H2"/>
  </mergeCells>
  <phoneticPr fontId="3" type="noConversion"/>
  <pageMargins left="0.27559055118110237" right="0.19685039370078741" top="0.55118110236220474" bottom="0.39370078740157483" header="0.31496062992125984" footer="0.39370078740157483"/>
  <pageSetup paperSize="9" scale="49" orientation="portrait" r:id="rId1"/>
  <colBreaks count="1" manualBreakCount="1">
    <brk id="9" max="8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25"/>
  <sheetViews>
    <sheetView view="pageBreakPreview" topLeftCell="A4" zoomScale="112" zoomScaleSheetLayoutView="112" workbookViewId="0">
      <selection activeCell="D26" sqref="D26"/>
    </sheetView>
  </sheetViews>
  <sheetFormatPr defaultRowHeight="13.2" x14ac:dyDescent="0.25"/>
  <cols>
    <col min="1" max="1" width="8.109375" customWidth="1"/>
    <col min="2" max="2" width="57.77734375" customWidth="1"/>
    <col min="3" max="3" width="18.44140625" style="162" customWidth="1"/>
    <col min="4" max="4" width="19.21875" customWidth="1"/>
  </cols>
  <sheetData>
    <row r="2" spans="1:4" x14ac:dyDescent="0.25">
      <c r="A2" s="98"/>
      <c r="B2" s="98"/>
      <c r="C2" s="98"/>
      <c r="D2" s="98"/>
    </row>
    <row r="3" spans="1:4" ht="18" x14ac:dyDescent="0.35">
      <c r="A3" s="30"/>
      <c r="B3" s="30"/>
      <c r="C3" s="30"/>
      <c r="D3" s="166" t="s">
        <v>445</v>
      </c>
    </row>
    <row r="4" spans="1:4" ht="18" x14ac:dyDescent="0.35">
      <c r="A4" s="30"/>
      <c r="B4" s="30"/>
      <c r="C4" s="30"/>
      <c r="D4" s="99" t="s">
        <v>446</v>
      </c>
    </row>
    <row r="5" spans="1:4" ht="18" x14ac:dyDescent="0.35">
      <c r="A5" s="30"/>
      <c r="B5" s="216" t="s">
        <v>447</v>
      </c>
      <c r="C5" s="217"/>
      <c r="D5" s="217"/>
    </row>
    <row r="6" spans="1:4" ht="18" x14ac:dyDescent="0.35">
      <c r="A6" s="30"/>
      <c r="B6" s="216" t="s">
        <v>448</v>
      </c>
      <c r="C6" s="217"/>
      <c r="D6" s="217"/>
    </row>
    <row r="7" spans="1:4" s="190" customFormat="1" ht="18" x14ac:dyDescent="0.35">
      <c r="A7" s="30"/>
      <c r="B7" s="30"/>
      <c r="C7" s="30"/>
      <c r="D7" s="191"/>
    </row>
    <row r="8" spans="1:4" s="190" customFormat="1" ht="18" x14ac:dyDescent="0.35">
      <c r="A8" s="30"/>
      <c r="B8" s="30"/>
      <c r="C8" s="30"/>
      <c r="D8" s="191" t="s">
        <v>422</v>
      </c>
    </row>
    <row r="9" spans="1:4" s="190" customFormat="1" ht="18" x14ac:dyDescent="0.35">
      <c r="A9" s="30"/>
      <c r="B9" s="30"/>
      <c r="C9" s="30"/>
      <c r="D9" s="191" t="s">
        <v>286</v>
      </c>
    </row>
    <row r="10" spans="1:4" s="190" customFormat="1" ht="18" x14ac:dyDescent="0.35">
      <c r="A10" s="30"/>
      <c r="B10" s="216" t="s">
        <v>447</v>
      </c>
      <c r="C10" s="217"/>
      <c r="D10" s="217"/>
    </row>
    <row r="11" spans="1:4" s="190" customFormat="1" ht="18" x14ac:dyDescent="0.35">
      <c r="A11" s="30"/>
      <c r="B11" s="216" t="s">
        <v>449</v>
      </c>
      <c r="C11" s="217"/>
      <c r="D11" s="217"/>
    </row>
    <row r="12" spans="1:4" s="190" customFormat="1" ht="18" x14ac:dyDescent="0.35">
      <c r="A12" s="30"/>
      <c r="B12" s="30"/>
      <c r="C12" s="30"/>
      <c r="D12" s="191"/>
    </row>
    <row r="13" spans="1:4" ht="18" x14ac:dyDescent="0.35">
      <c r="A13" s="30"/>
      <c r="B13" s="99"/>
      <c r="C13" s="163"/>
      <c r="D13" s="30"/>
    </row>
    <row r="14" spans="1:4" ht="18" x14ac:dyDescent="0.35">
      <c r="A14" s="30"/>
      <c r="B14" s="33" t="s">
        <v>287</v>
      </c>
      <c r="C14" s="33"/>
      <c r="D14" s="30"/>
    </row>
    <row r="15" spans="1:4" ht="18" x14ac:dyDescent="0.35">
      <c r="A15" s="30"/>
      <c r="B15" s="100" t="s">
        <v>405</v>
      </c>
      <c r="C15" s="100"/>
      <c r="D15" s="30"/>
    </row>
    <row r="16" spans="1:4" ht="18" thickBot="1" x14ac:dyDescent="0.35">
      <c r="A16" s="30"/>
      <c r="B16" s="8"/>
      <c r="C16" s="8"/>
      <c r="D16" s="136" t="s">
        <v>337</v>
      </c>
    </row>
    <row r="17" spans="1:4" ht="36.6" customHeight="1" thickBot="1" x14ac:dyDescent="0.3">
      <c r="A17" s="101" t="s">
        <v>341</v>
      </c>
      <c r="B17" s="169" t="s">
        <v>288</v>
      </c>
      <c r="C17" s="169" t="s">
        <v>406</v>
      </c>
      <c r="D17" s="102" t="s">
        <v>84</v>
      </c>
    </row>
    <row r="18" spans="1:4" ht="61.5" customHeight="1" thickBot="1" x14ac:dyDescent="0.3">
      <c r="A18" s="178" t="s">
        <v>28</v>
      </c>
      <c r="B18" s="61" t="s">
        <v>117</v>
      </c>
      <c r="C18" s="158">
        <f>C19+C20+C21+C22</f>
        <v>558.79399999999998</v>
      </c>
      <c r="D18" s="158">
        <f>D20+D21+D22</f>
        <v>7731.6148599999997</v>
      </c>
    </row>
    <row r="19" spans="1:4" s="122" customFormat="1" ht="36.75" customHeight="1" thickBot="1" x14ac:dyDescent="0.3">
      <c r="A19" s="59" t="s">
        <v>29</v>
      </c>
      <c r="B19" s="61" t="s">
        <v>338</v>
      </c>
      <c r="C19" s="119">
        <v>0</v>
      </c>
      <c r="D19" s="158">
        <v>0</v>
      </c>
    </row>
    <row r="20" spans="1:4" s="122" customFormat="1" ht="22.5" customHeight="1" thickBot="1" x14ac:dyDescent="0.3">
      <c r="A20" s="59" t="s">
        <v>73</v>
      </c>
      <c r="B20" s="61" t="s">
        <v>339</v>
      </c>
      <c r="C20" s="119">
        <f>'3'!C35+'3'!C26+'3'!C20</f>
        <v>290</v>
      </c>
      <c r="D20" s="158">
        <f>'3'!D35+'3'!D26</f>
        <v>1371.5308600000001</v>
      </c>
    </row>
    <row r="21" spans="1:4" s="122" customFormat="1" ht="21" customHeight="1" thickBot="1" x14ac:dyDescent="0.3">
      <c r="A21" s="59" t="s">
        <v>76</v>
      </c>
      <c r="B21" s="61" t="s">
        <v>340</v>
      </c>
      <c r="C21" s="119">
        <f>'3'!C48+'3'!C57</f>
        <v>268.79399999999998</v>
      </c>
      <c r="D21" s="158">
        <f>'3'!D48+'3'!D57</f>
        <v>4173.2250000000004</v>
      </c>
    </row>
    <row r="22" spans="1:4" s="122" customFormat="1" ht="55.2" customHeight="1" x14ac:dyDescent="0.25">
      <c r="A22" s="59" t="s">
        <v>331</v>
      </c>
      <c r="B22" s="173" t="s">
        <v>345</v>
      </c>
      <c r="C22" s="174">
        <f>'3'!C10</f>
        <v>0</v>
      </c>
      <c r="D22" s="175">
        <f>'3'!D10</f>
        <v>2186.8589999999999</v>
      </c>
    </row>
    <row r="23" spans="1:4" s="170" customFormat="1" ht="18.600000000000001" customHeight="1" x14ac:dyDescent="0.25">
      <c r="A23" s="172" t="s">
        <v>407</v>
      </c>
      <c r="B23" s="92" t="s">
        <v>385</v>
      </c>
      <c r="C23" s="119">
        <f>'3'!C8+'3'!C14+'3'!C15+'3'!C16+'3'!C17+'3'!C34</f>
        <v>143.69443999999993</v>
      </c>
      <c r="D23" s="119">
        <f>'3'!D8+'3'!D14+'3'!D15+'3'!D16+'3'!D34+'3'!D17</f>
        <v>1277.1044399999998</v>
      </c>
    </row>
    <row r="24" spans="1:4" s="184" customFormat="1" ht="0.6" hidden="1" customHeight="1" x14ac:dyDescent="0.25">
      <c r="A24" s="59" t="s">
        <v>36</v>
      </c>
      <c r="B24" s="92" t="s">
        <v>45</v>
      </c>
      <c r="C24" s="119"/>
      <c r="D24" s="119"/>
    </row>
    <row r="25" spans="1:4" ht="18" x14ac:dyDescent="0.35">
      <c r="A25" s="176"/>
      <c r="B25" s="177" t="s">
        <v>384</v>
      </c>
      <c r="C25" s="121">
        <f>C18+C23+C24</f>
        <v>702.48843999999985</v>
      </c>
      <c r="D25" s="121">
        <f>D23+D18+0.1</f>
        <v>9008.8192999999992</v>
      </c>
    </row>
  </sheetData>
  <mergeCells count="4">
    <mergeCell ref="B5:D5"/>
    <mergeCell ref="B6:D6"/>
    <mergeCell ref="B10:D10"/>
    <mergeCell ref="B11:D1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'1'!Область_печати</vt:lpstr>
      <vt:lpstr>'2'!Область_печати</vt:lpstr>
      <vt:lpstr>'3'!Область_печати</vt:lpstr>
      <vt:lpstr>'5'!Область_печати</vt:lpstr>
      <vt:lpstr>'6'!Область_печати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Neybauer</dc:creator>
  <cp:lastModifiedBy>Талица</cp:lastModifiedBy>
  <cp:lastPrinted>2024-04-25T07:48:17Z</cp:lastPrinted>
  <dcterms:created xsi:type="dcterms:W3CDTF">2007-09-12T09:25:25Z</dcterms:created>
  <dcterms:modified xsi:type="dcterms:W3CDTF">2024-04-25T08:33:10Z</dcterms:modified>
</cp:coreProperties>
</file>